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5" yWindow="-15" windowWidth="10230" windowHeight="7950" tabRatio="665" activeTab="6"/>
  </bookViews>
  <sheets>
    <sheet name="HX3.5 Editor NEU" sheetId="5" r:id="rId1"/>
    <sheet name="Touchpad CCs" sheetId="12" r:id="rId2"/>
    <sheet name="Versatile CCs" sheetId="2" r:id="rId3"/>
    <sheet name="Menü-Tabellen" sheetId="4" r:id="rId4"/>
    <sheet name="Menü Invers" sheetId="15" r:id="rId5"/>
    <sheet name="Menü-Struktur" sheetId="11" r:id="rId6"/>
    <sheet name="Edit-Tabellen" sheetId="7" r:id="rId7"/>
    <sheet name="WiFi Params" sheetId="13" r:id="rId8"/>
    <sheet name="OSC-Tabelle" sheetId="14" r:id="rId9"/>
    <sheet name="GM2 &amp; Param Names " sheetId="9" r:id="rId10"/>
    <sheet name="Tabelle1" sheetId="16" r:id="rId11"/>
  </sheets>
  <definedNames>
    <definedName name="ccset_all" localSheetId="1">'Touchpad CCs'!$T$1:$V$306</definedName>
    <definedName name="_xlnm.Print_Area" localSheetId="1">'Touchpad CCs'!$A$1:$O$133</definedName>
  </definedNames>
  <calcPr calcId="145621"/>
</workbook>
</file>

<file path=xl/calcChain.xml><?xml version="1.0" encoding="utf-8"?>
<calcChain xmlns="http://schemas.openxmlformats.org/spreadsheetml/2006/main">
  <c r="H254" i="7" l="1"/>
  <c r="I254" i="7"/>
  <c r="H255" i="7"/>
  <c r="I255" i="7"/>
  <c r="H256" i="7"/>
  <c r="I256" i="7"/>
  <c r="H257" i="7"/>
  <c r="I257" i="7"/>
  <c r="H252" i="7"/>
  <c r="I252" i="7"/>
  <c r="H253" i="7"/>
  <c r="I253" i="7"/>
  <c r="B2" i="16"/>
  <c r="C2" i="16" s="1"/>
  <c r="B3" i="16"/>
  <c r="C3" i="16"/>
  <c r="B4" i="16"/>
  <c r="C4" i="16"/>
  <c r="B5" i="16"/>
  <c r="C5" i="16"/>
  <c r="B6" i="16"/>
  <c r="C6" i="16"/>
  <c r="B7" i="16"/>
  <c r="C7" i="16"/>
  <c r="B8" i="16"/>
  <c r="C8" i="16"/>
  <c r="B9" i="16"/>
  <c r="C9" i="16"/>
  <c r="B10" i="16"/>
  <c r="C10" i="16"/>
  <c r="B11" i="16"/>
  <c r="C11" i="16"/>
  <c r="B12" i="16"/>
  <c r="C12" i="16"/>
  <c r="B13" i="16"/>
  <c r="C13" i="16"/>
  <c r="B14" i="16"/>
  <c r="C14" i="16"/>
  <c r="B15" i="16"/>
  <c r="C15" i="16"/>
  <c r="C1" i="16"/>
  <c r="B1" i="16"/>
  <c r="B161" i="11"/>
  <c r="B162" i="11"/>
  <c r="B163" i="11"/>
  <c r="B164" i="11"/>
  <c r="B165" i="11"/>
  <c r="B160" i="11"/>
  <c r="B159" i="11"/>
  <c r="J133" i="5" l="1"/>
  <c r="J118" i="5"/>
  <c r="J119" i="5"/>
  <c r="I3" i="9" l="1"/>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I212" i="9"/>
  <c r="I213" i="9"/>
  <c r="I214" i="9"/>
  <c r="I215" i="9"/>
  <c r="I216" i="9"/>
  <c r="I217" i="9"/>
  <c r="I218" i="9"/>
  <c r="I219" i="9"/>
  <c r="I220" i="9"/>
  <c r="I221" i="9"/>
  <c r="I222" i="9"/>
  <c r="I223" i="9"/>
  <c r="I224" i="9"/>
  <c r="I225" i="9"/>
  <c r="I226" i="9"/>
  <c r="I227" i="9"/>
  <c r="I228" i="9"/>
  <c r="I229" i="9"/>
  <c r="I230" i="9"/>
  <c r="I231" i="9"/>
  <c r="I232" i="9"/>
  <c r="I233" i="9"/>
  <c r="I234" i="9"/>
  <c r="I235" i="9"/>
  <c r="I236" i="9"/>
  <c r="I237" i="9"/>
  <c r="I238" i="9"/>
  <c r="I239" i="9"/>
  <c r="I240" i="9"/>
  <c r="I241" i="9"/>
  <c r="I242" i="9"/>
  <c r="I243" i="9"/>
  <c r="I244"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1" i="9"/>
  <c r="I272" i="9"/>
  <c r="I273" i="9"/>
  <c r="I274" i="9"/>
  <c r="I275" i="9"/>
  <c r="I276" i="9"/>
  <c r="I277" i="9"/>
  <c r="I278" i="9"/>
  <c r="I279" i="9"/>
  <c r="I280" i="9"/>
  <c r="I281" i="9"/>
  <c r="I282" i="9"/>
  <c r="I283" i="9"/>
  <c r="I284" i="9"/>
  <c r="I285" i="9"/>
  <c r="I286" i="9"/>
  <c r="I287" i="9"/>
  <c r="I288" i="9"/>
  <c r="I289" i="9"/>
  <c r="I290" i="9"/>
  <c r="I291" i="9"/>
  <c r="I292" i="9"/>
  <c r="I293" i="9"/>
  <c r="I294" i="9"/>
  <c r="I295" i="9"/>
  <c r="I296" i="9"/>
  <c r="I297" i="9"/>
  <c r="I298" i="9"/>
  <c r="I299" i="9"/>
  <c r="I300" i="9"/>
  <c r="I301" i="9"/>
  <c r="I302" i="9"/>
  <c r="I303" i="9"/>
  <c r="I304" i="9"/>
  <c r="I305" i="9"/>
  <c r="I306" i="9"/>
  <c r="I307" i="9"/>
  <c r="I308" i="9"/>
  <c r="I309" i="9"/>
  <c r="I310" i="9"/>
  <c r="I311" i="9"/>
  <c r="I312" i="9"/>
  <c r="I313" i="9"/>
  <c r="I314" i="9"/>
  <c r="I315" i="9"/>
  <c r="I316" i="9"/>
  <c r="I317" i="9"/>
  <c r="I318" i="9"/>
  <c r="I319" i="9"/>
  <c r="I320" i="9"/>
  <c r="I321" i="9"/>
  <c r="I322" i="9"/>
  <c r="I323" i="9"/>
  <c r="I324" i="9"/>
  <c r="I325" i="9"/>
  <c r="I326" i="9"/>
  <c r="I327" i="9"/>
  <c r="I328" i="9"/>
  <c r="I329" i="9"/>
  <c r="I330" i="9"/>
  <c r="I331" i="9"/>
  <c r="I332" i="9"/>
  <c r="I333" i="9"/>
  <c r="I334" i="9"/>
  <c r="I335" i="9"/>
  <c r="I336" i="9"/>
  <c r="I337" i="9"/>
  <c r="I338" i="9"/>
  <c r="I339" i="9"/>
  <c r="I340" i="9"/>
  <c r="I341" i="9"/>
  <c r="I342" i="9"/>
  <c r="I343" i="9"/>
  <c r="I344" i="9"/>
  <c r="I345" i="9"/>
  <c r="I346" i="9"/>
  <c r="I347" i="9"/>
  <c r="I348" i="9"/>
  <c r="I349" i="9"/>
  <c r="I350" i="9"/>
  <c r="I351" i="9"/>
  <c r="I352" i="9"/>
  <c r="I353" i="9"/>
  <c r="I354" i="9"/>
  <c r="I355" i="9"/>
  <c r="I356" i="9"/>
  <c r="I357" i="9"/>
  <c r="I358" i="9"/>
  <c r="I359" i="9"/>
  <c r="I360" i="9"/>
  <c r="I361" i="9"/>
  <c r="I362" i="9"/>
  <c r="I363" i="9"/>
  <c r="I364" i="9"/>
  <c r="I365" i="9"/>
  <c r="I366" i="9"/>
  <c r="I367" i="9"/>
  <c r="I368" i="9"/>
  <c r="I369" i="9"/>
  <c r="I370" i="9"/>
  <c r="I371" i="9"/>
  <c r="I372" i="9"/>
  <c r="I373" i="9"/>
  <c r="I374" i="9"/>
  <c r="I375" i="9"/>
  <c r="I376" i="9"/>
  <c r="I377" i="9"/>
  <c r="I378" i="9"/>
  <c r="I379" i="9"/>
  <c r="I380" i="9"/>
  <c r="I381" i="9"/>
  <c r="I382" i="9"/>
  <c r="I383" i="9"/>
  <c r="I384" i="9"/>
  <c r="I385" i="9"/>
  <c r="I386" i="9"/>
  <c r="I387" i="9"/>
  <c r="I388" i="9"/>
  <c r="I389" i="9"/>
  <c r="I390" i="9"/>
  <c r="I391" i="9"/>
  <c r="I392" i="9"/>
  <c r="I393" i="9"/>
  <c r="I394" i="9"/>
  <c r="I395" i="9"/>
  <c r="I396" i="9"/>
  <c r="I397" i="9"/>
  <c r="I398" i="9"/>
  <c r="I399" i="9"/>
  <c r="I400" i="9"/>
  <c r="I401" i="9"/>
  <c r="I402" i="9"/>
  <c r="I403" i="9"/>
  <c r="I404" i="9"/>
  <c r="I405" i="9"/>
  <c r="I406" i="9"/>
  <c r="I407" i="9"/>
  <c r="I408" i="9"/>
  <c r="I409" i="9"/>
  <c r="I410" i="9"/>
  <c r="I411" i="9"/>
  <c r="I412" i="9"/>
  <c r="I413" i="9"/>
  <c r="I414" i="9"/>
  <c r="I415" i="9"/>
  <c r="I416" i="9"/>
  <c r="I417" i="9"/>
  <c r="I418" i="9"/>
  <c r="I419" i="9"/>
  <c r="I420" i="9"/>
  <c r="I421" i="9"/>
  <c r="I422" i="9"/>
  <c r="I423" i="9"/>
  <c r="I424" i="9"/>
  <c r="I425" i="9"/>
  <c r="I426" i="9"/>
  <c r="I427" i="9"/>
  <c r="I428" i="9"/>
  <c r="I429" i="9"/>
  <c r="I430" i="9"/>
  <c r="I431" i="9"/>
  <c r="I432" i="9"/>
  <c r="I433" i="9"/>
  <c r="I434" i="9"/>
  <c r="I435" i="9"/>
  <c r="I436" i="9"/>
  <c r="I437" i="9"/>
  <c r="I438" i="9"/>
  <c r="I439" i="9"/>
  <c r="I440" i="9"/>
  <c r="I441" i="9"/>
  <c r="I442" i="9"/>
  <c r="I443" i="9"/>
  <c r="I444" i="9"/>
  <c r="I445" i="9"/>
  <c r="I446" i="9"/>
  <c r="I447" i="9"/>
  <c r="I448" i="9"/>
  <c r="I449" i="9"/>
  <c r="I450" i="9"/>
  <c r="I451" i="9"/>
  <c r="I452" i="9"/>
  <c r="I453" i="9"/>
  <c r="I454" i="9"/>
  <c r="I455" i="9"/>
  <c r="I456" i="9"/>
  <c r="I457" i="9"/>
  <c r="I458" i="9"/>
  <c r="I459" i="9"/>
  <c r="I460" i="9"/>
  <c r="I461" i="9"/>
  <c r="I462" i="9"/>
  <c r="I463" i="9"/>
  <c r="I464" i="9"/>
  <c r="I465" i="9"/>
  <c r="I466" i="9"/>
  <c r="I467" i="9"/>
  <c r="I468" i="9"/>
  <c r="I469" i="9"/>
  <c r="I470" i="9"/>
  <c r="I471" i="9"/>
  <c r="I472" i="9"/>
  <c r="I473" i="9"/>
  <c r="I474" i="9"/>
  <c r="I475" i="9"/>
  <c r="I476" i="9"/>
  <c r="I477" i="9"/>
  <c r="I478" i="9"/>
  <c r="I479" i="9"/>
  <c r="I480" i="9"/>
  <c r="I481" i="9"/>
  <c r="I482" i="9"/>
  <c r="I483" i="9"/>
  <c r="I484" i="9"/>
  <c r="I485" i="9"/>
  <c r="I486" i="9"/>
  <c r="I487" i="9"/>
  <c r="I488" i="9"/>
  <c r="I489" i="9"/>
  <c r="I490" i="9"/>
  <c r="I491" i="9"/>
  <c r="I492" i="9"/>
  <c r="I493" i="9"/>
  <c r="I494" i="9"/>
  <c r="I495" i="9"/>
  <c r="I496" i="9"/>
  <c r="I497" i="9"/>
  <c r="I498" i="9"/>
  <c r="I499" i="9"/>
  <c r="I500" i="9"/>
  <c r="I501" i="9"/>
  <c r="I502" i="9"/>
  <c r="I503" i="9"/>
  <c r="I504" i="9"/>
  <c r="I505" i="9"/>
  <c r="I506" i="9"/>
  <c r="I507" i="9"/>
  <c r="I508" i="9"/>
  <c r="I509" i="9"/>
  <c r="I510" i="9"/>
  <c r="I511" i="9"/>
  <c r="I512" i="9"/>
  <c r="I2" i="9"/>
  <c r="I513" i="9"/>
  <c r="K677" i="5"/>
  <c r="K737" i="5"/>
  <c r="K738" i="5"/>
  <c r="K752" i="5"/>
  <c r="J751" i="5"/>
  <c r="K751" i="5" s="1"/>
  <c r="J744" i="5"/>
  <c r="K744" i="5" s="1"/>
  <c r="J757" i="5"/>
  <c r="J756" i="5"/>
  <c r="J755" i="5"/>
  <c r="J754" i="5"/>
  <c r="J753" i="5"/>
  <c r="C753" i="5"/>
  <c r="C754" i="5" s="1"/>
  <c r="C755" i="5" s="1"/>
  <c r="C756" i="5" s="1"/>
  <c r="C757" i="5" s="1"/>
  <c r="K757" i="5" s="1"/>
  <c r="J752" i="5"/>
  <c r="J750" i="5"/>
  <c r="J749" i="5"/>
  <c r="J748" i="5"/>
  <c r="J747" i="5"/>
  <c r="J746" i="5"/>
  <c r="C746" i="5"/>
  <c r="C747" i="5" s="1"/>
  <c r="C748" i="5" s="1"/>
  <c r="C749" i="5" s="1"/>
  <c r="C750" i="5" s="1"/>
  <c r="K750" i="5" s="1"/>
  <c r="J745" i="5"/>
  <c r="K745" i="5" s="1"/>
  <c r="J739" i="5"/>
  <c r="J740" i="5"/>
  <c r="K740" i="5" s="1"/>
  <c r="J741" i="5"/>
  <c r="K741" i="5" s="1"/>
  <c r="J742" i="5"/>
  <c r="K742" i="5" s="1"/>
  <c r="J743" i="5"/>
  <c r="J738" i="5"/>
  <c r="C739" i="5"/>
  <c r="C740" i="5" s="1"/>
  <c r="C741" i="5" s="1"/>
  <c r="C742" i="5" s="1"/>
  <c r="C743" i="5" s="1"/>
  <c r="K743" i="5" s="1"/>
  <c r="J758" i="5"/>
  <c r="K758" i="5" s="1"/>
  <c r="J759" i="5"/>
  <c r="K759" i="5" s="1"/>
  <c r="C760" i="5"/>
  <c r="C761" i="5" s="1"/>
  <c r="J760" i="5"/>
  <c r="K760" i="5" s="1"/>
  <c r="J761" i="5"/>
  <c r="K761" i="5" s="1"/>
  <c r="J762" i="5"/>
  <c r="J763" i="5"/>
  <c r="J764" i="5"/>
  <c r="J765" i="5"/>
  <c r="K765" i="5" s="1"/>
  <c r="C766" i="5"/>
  <c r="J766" i="5"/>
  <c r="J767" i="5"/>
  <c r="J768" i="5"/>
  <c r="K755" i="5" l="1"/>
  <c r="K753" i="5"/>
  <c r="K739" i="5"/>
  <c r="K747" i="5"/>
  <c r="K746" i="5"/>
  <c r="K754" i="5"/>
  <c r="K749" i="5"/>
  <c r="K748" i="5"/>
  <c r="K756" i="5"/>
  <c r="K766" i="5"/>
  <c r="C762" i="5"/>
  <c r="K762" i="5" s="1"/>
  <c r="C767" i="5"/>
  <c r="W1" i="12"/>
  <c r="W3" i="12"/>
  <c r="W4" i="12"/>
  <c r="W5" i="12"/>
  <c r="W6" i="12"/>
  <c r="W7" i="12"/>
  <c r="W8" i="12"/>
  <c r="W9" i="12"/>
  <c r="W10" i="12"/>
  <c r="W11" i="12"/>
  <c r="W12" i="12"/>
  <c r="W13" i="12"/>
  <c r="W14" i="12"/>
  <c r="W15" i="12"/>
  <c r="W16" i="12"/>
  <c r="W17" i="12"/>
  <c r="W18" i="12"/>
  <c r="W19" i="12"/>
  <c r="W20" i="12"/>
  <c r="W21" i="12"/>
  <c r="W22" i="12"/>
  <c r="W23" i="12"/>
  <c r="W24" i="12"/>
  <c r="W25" i="12"/>
  <c r="W26" i="12"/>
  <c r="W27" i="12"/>
  <c r="W28" i="12"/>
  <c r="W29" i="12"/>
  <c r="W30" i="12"/>
  <c r="W31" i="12"/>
  <c r="W32" i="12"/>
  <c r="W33" i="12"/>
  <c r="W34" i="12"/>
  <c r="W35" i="12"/>
  <c r="W36" i="12"/>
  <c r="W37" i="12"/>
  <c r="W38" i="12"/>
  <c r="W39" i="12"/>
  <c r="W40" i="12"/>
  <c r="W41" i="12"/>
  <c r="W42" i="12"/>
  <c r="W43" i="12"/>
  <c r="W44" i="12"/>
  <c r="W45" i="12"/>
  <c r="W46" i="12"/>
  <c r="W47" i="12"/>
  <c r="W48" i="12"/>
  <c r="W49" i="12"/>
  <c r="W50" i="12"/>
  <c r="W51" i="12"/>
  <c r="W52" i="12"/>
  <c r="W53" i="12"/>
  <c r="W54" i="12"/>
  <c r="W55" i="12"/>
  <c r="W56" i="12"/>
  <c r="W57" i="12"/>
  <c r="W58" i="12"/>
  <c r="W59" i="12"/>
  <c r="W60" i="12"/>
  <c r="W61" i="12"/>
  <c r="W62" i="12"/>
  <c r="W63" i="12"/>
  <c r="W64" i="12"/>
  <c r="W65" i="12"/>
  <c r="W66" i="12"/>
  <c r="W67" i="12"/>
  <c r="W68" i="12"/>
  <c r="W69" i="12"/>
  <c r="W70" i="12"/>
  <c r="W71" i="12"/>
  <c r="W72" i="12"/>
  <c r="W73" i="12"/>
  <c r="W74" i="12"/>
  <c r="W75" i="12"/>
  <c r="W76" i="12"/>
  <c r="W77" i="12"/>
  <c r="W78" i="12"/>
  <c r="W79" i="12"/>
  <c r="W80" i="12"/>
  <c r="W81" i="12"/>
  <c r="W82" i="12"/>
  <c r="W83" i="12"/>
  <c r="W84" i="12"/>
  <c r="W85" i="12"/>
  <c r="W86" i="12"/>
  <c r="W87" i="12"/>
  <c r="W88" i="12"/>
  <c r="W89" i="12"/>
  <c r="W90" i="12"/>
  <c r="W91" i="12"/>
  <c r="W92" i="12"/>
  <c r="W93" i="12"/>
  <c r="W94" i="12"/>
  <c r="W95" i="12"/>
  <c r="W96" i="12"/>
  <c r="W97" i="12"/>
  <c r="W98" i="12"/>
  <c r="W99" i="12"/>
  <c r="W100" i="12"/>
  <c r="W101" i="12"/>
  <c r="W102" i="12"/>
  <c r="W103" i="12"/>
  <c r="W104" i="12"/>
  <c r="W105" i="12"/>
  <c r="W106" i="12"/>
  <c r="W107" i="12"/>
  <c r="W108" i="12"/>
  <c r="W109" i="12"/>
  <c r="W110" i="12"/>
  <c r="W111" i="12"/>
  <c r="W112" i="12"/>
  <c r="W113" i="12"/>
  <c r="W114" i="12"/>
  <c r="W115" i="12"/>
  <c r="W116" i="12"/>
  <c r="W117" i="12"/>
  <c r="W118" i="12"/>
  <c r="W119" i="12"/>
  <c r="W120" i="12"/>
  <c r="W121" i="12"/>
  <c r="W122" i="12"/>
  <c r="W123" i="12"/>
  <c r="W124" i="12"/>
  <c r="W125" i="12"/>
  <c r="W126" i="12"/>
  <c r="W127" i="12"/>
  <c r="W128" i="12"/>
  <c r="W129" i="12"/>
  <c r="W130" i="12"/>
  <c r="W131" i="12"/>
  <c r="W132" i="12"/>
  <c r="W133" i="12"/>
  <c r="W134" i="12"/>
  <c r="W135" i="12"/>
  <c r="W136" i="12"/>
  <c r="W137" i="12"/>
  <c r="W138" i="12"/>
  <c r="W139" i="12"/>
  <c r="W140" i="12"/>
  <c r="W141" i="12"/>
  <c r="W142" i="12"/>
  <c r="W143" i="12"/>
  <c r="W144" i="12"/>
  <c r="W145" i="12"/>
  <c r="W146" i="12"/>
  <c r="W147" i="12"/>
  <c r="W148" i="12"/>
  <c r="W149" i="12"/>
  <c r="W150" i="12"/>
  <c r="W151" i="12"/>
  <c r="W152" i="12"/>
  <c r="W153" i="12"/>
  <c r="W154" i="12"/>
  <c r="W155" i="12"/>
  <c r="W156" i="12"/>
  <c r="W157" i="12"/>
  <c r="W158" i="12"/>
  <c r="W159" i="12"/>
  <c r="W160" i="12"/>
  <c r="W161" i="12"/>
  <c r="W162" i="12"/>
  <c r="W163" i="12"/>
  <c r="W164" i="12"/>
  <c r="W165" i="12"/>
  <c r="W166" i="12"/>
  <c r="W167" i="12"/>
  <c r="W168" i="12"/>
  <c r="W169" i="12"/>
  <c r="W170" i="12"/>
  <c r="W171" i="12"/>
  <c r="W172" i="12"/>
  <c r="W173" i="12"/>
  <c r="W174" i="12"/>
  <c r="W175" i="12"/>
  <c r="W176" i="12"/>
  <c r="W177" i="12"/>
  <c r="W178" i="12"/>
  <c r="W179" i="12"/>
  <c r="W180" i="12"/>
  <c r="W181" i="12"/>
  <c r="W182" i="12"/>
  <c r="W183" i="12"/>
  <c r="W184" i="12"/>
  <c r="W185" i="12"/>
  <c r="W186" i="12"/>
  <c r="W187" i="12"/>
  <c r="W188" i="12"/>
  <c r="W189" i="12"/>
  <c r="W190" i="12"/>
  <c r="W191" i="12"/>
  <c r="W192" i="12"/>
  <c r="W193" i="12"/>
  <c r="W194" i="12"/>
  <c r="W195" i="12"/>
  <c r="W196" i="12"/>
  <c r="W197" i="12"/>
  <c r="W198" i="12"/>
  <c r="W199" i="12"/>
  <c r="W200" i="12"/>
  <c r="W201" i="12"/>
  <c r="W202" i="12"/>
  <c r="W203" i="12"/>
  <c r="W204" i="12"/>
  <c r="W205" i="12"/>
  <c r="W206" i="12"/>
  <c r="W207" i="12"/>
  <c r="W208" i="12"/>
  <c r="W209" i="12"/>
  <c r="W210" i="12"/>
  <c r="W211" i="12"/>
  <c r="W212" i="12"/>
  <c r="W213" i="12"/>
  <c r="W214" i="12"/>
  <c r="W215" i="12"/>
  <c r="W216" i="12"/>
  <c r="W217" i="12"/>
  <c r="W218" i="12"/>
  <c r="W219" i="12"/>
  <c r="W220" i="12"/>
  <c r="W221" i="12"/>
  <c r="W222" i="12"/>
  <c r="W223" i="12"/>
  <c r="W224" i="12"/>
  <c r="W225" i="12"/>
  <c r="W226" i="12"/>
  <c r="W227" i="12"/>
  <c r="W228" i="12"/>
  <c r="W229" i="12"/>
  <c r="W230" i="12"/>
  <c r="W231" i="12"/>
  <c r="W232" i="12"/>
  <c r="W233" i="12"/>
  <c r="W234" i="12"/>
  <c r="W235" i="12"/>
  <c r="W236" i="12"/>
  <c r="W237" i="12"/>
  <c r="W238" i="12"/>
  <c r="W239" i="12"/>
  <c r="W240" i="12"/>
  <c r="W241" i="12"/>
  <c r="W242" i="12"/>
  <c r="W243" i="12"/>
  <c r="W244" i="12"/>
  <c r="W245" i="12"/>
  <c r="W246" i="12"/>
  <c r="W247" i="12"/>
  <c r="W248" i="12"/>
  <c r="W249" i="12"/>
  <c r="W250" i="12"/>
  <c r="W251" i="12"/>
  <c r="W252" i="12"/>
  <c r="W253" i="12"/>
  <c r="W254" i="12"/>
  <c r="W255" i="12"/>
  <c r="W256" i="12"/>
  <c r="W257" i="12"/>
  <c r="W258" i="12"/>
  <c r="W259" i="12"/>
  <c r="W260" i="12"/>
  <c r="W261" i="12"/>
  <c r="W262" i="12"/>
  <c r="W263" i="12"/>
  <c r="W264" i="12"/>
  <c r="W265" i="12"/>
  <c r="W266" i="12"/>
  <c r="W267" i="12"/>
  <c r="W268" i="12"/>
  <c r="W269" i="12"/>
  <c r="W270" i="12"/>
  <c r="W271" i="12"/>
  <c r="W272" i="12"/>
  <c r="W273" i="12"/>
  <c r="W274" i="12"/>
  <c r="W275" i="12"/>
  <c r="W276" i="12"/>
  <c r="W277" i="12"/>
  <c r="W278" i="12"/>
  <c r="W279" i="12"/>
  <c r="W280" i="12"/>
  <c r="W281" i="12"/>
  <c r="W282" i="12"/>
  <c r="W283" i="12"/>
  <c r="W284" i="12"/>
  <c r="W285" i="12"/>
  <c r="W286" i="12"/>
  <c r="W287" i="12"/>
  <c r="W288" i="12"/>
  <c r="W289" i="12"/>
  <c r="W290" i="12"/>
  <c r="W291" i="12"/>
  <c r="W292" i="12"/>
  <c r="W293" i="12"/>
  <c r="W294" i="12"/>
  <c r="W295" i="12"/>
  <c r="W296" i="12"/>
  <c r="W297" i="12"/>
  <c r="W298" i="12"/>
  <c r="W299" i="12"/>
  <c r="W300" i="12"/>
  <c r="W301" i="12"/>
  <c r="W302" i="12"/>
  <c r="W303" i="12"/>
  <c r="W304" i="12"/>
  <c r="W305" i="12"/>
  <c r="W306" i="12"/>
  <c r="W2" i="12"/>
  <c r="U306" i="12"/>
  <c r="U305" i="12"/>
  <c r="U304" i="12"/>
  <c r="U303" i="12"/>
  <c r="U302" i="12"/>
  <c r="U301" i="12"/>
  <c r="U300" i="12"/>
  <c r="U299" i="12"/>
  <c r="U298" i="12"/>
  <c r="U296" i="12"/>
  <c r="U295" i="12"/>
  <c r="U294" i="12"/>
  <c r="U293" i="12"/>
  <c r="U292" i="12"/>
  <c r="U291" i="12"/>
  <c r="U290" i="12"/>
  <c r="U289" i="12"/>
  <c r="U288" i="12"/>
  <c r="U287" i="12"/>
  <c r="U286" i="12"/>
  <c r="U285" i="12"/>
  <c r="U284" i="12"/>
  <c r="U283" i="12"/>
  <c r="U282" i="12"/>
  <c r="U281" i="12"/>
  <c r="U280" i="12"/>
  <c r="U279" i="12"/>
  <c r="U278" i="12"/>
  <c r="U277" i="12"/>
  <c r="U276" i="12"/>
  <c r="U275" i="12"/>
  <c r="U274" i="12"/>
  <c r="U273" i="12"/>
  <c r="U272" i="12"/>
  <c r="U271" i="12"/>
  <c r="U270" i="12"/>
  <c r="U269" i="12"/>
  <c r="U268" i="12"/>
  <c r="U267" i="12"/>
  <c r="U266" i="12"/>
  <c r="U265" i="12"/>
  <c r="U264" i="12"/>
  <c r="U263" i="12"/>
  <c r="U261" i="12"/>
  <c r="U260" i="12"/>
  <c r="U259" i="12"/>
  <c r="U258" i="12"/>
  <c r="U257" i="12"/>
  <c r="U256" i="12"/>
  <c r="U255" i="12"/>
  <c r="U254" i="12"/>
  <c r="U253" i="12"/>
  <c r="U252" i="12"/>
  <c r="U251" i="12"/>
  <c r="U250" i="12"/>
  <c r="U249" i="12"/>
  <c r="U247" i="12"/>
  <c r="U246" i="12"/>
  <c r="U245" i="12"/>
  <c r="U244" i="12"/>
  <c r="U243" i="12"/>
  <c r="U242" i="12"/>
  <c r="U241" i="12"/>
  <c r="U240" i="12"/>
  <c r="U239" i="12"/>
  <c r="U238" i="12"/>
  <c r="U237" i="12"/>
  <c r="U236" i="12"/>
  <c r="U234" i="12"/>
  <c r="U233" i="12"/>
  <c r="U232" i="12"/>
  <c r="U230" i="12"/>
  <c r="U229" i="12"/>
  <c r="U228" i="12"/>
  <c r="U227" i="12"/>
  <c r="U226" i="12"/>
  <c r="U225" i="12"/>
  <c r="U224" i="12"/>
  <c r="U223" i="12"/>
  <c r="U222" i="12"/>
  <c r="U221" i="12"/>
  <c r="U220" i="12"/>
  <c r="U218" i="12"/>
  <c r="U217" i="12"/>
  <c r="U216" i="12"/>
  <c r="U215" i="12"/>
  <c r="U214" i="12"/>
  <c r="U213" i="12"/>
  <c r="U212" i="12"/>
  <c r="U211" i="12"/>
  <c r="U209" i="12"/>
  <c r="U208" i="12"/>
  <c r="U207" i="12"/>
  <c r="U206" i="12"/>
  <c r="U205" i="12"/>
  <c r="U204" i="12"/>
  <c r="U203" i="12"/>
  <c r="U202" i="12"/>
  <c r="U201" i="12"/>
  <c r="U200" i="12"/>
  <c r="U199" i="12"/>
  <c r="U198" i="12"/>
  <c r="U197" i="12"/>
  <c r="U196" i="12"/>
  <c r="U195" i="12"/>
  <c r="U193" i="12"/>
  <c r="U192" i="12"/>
  <c r="U191" i="12"/>
  <c r="U190" i="12"/>
  <c r="U189" i="12"/>
  <c r="U188" i="12"/>
  <c r="U187" i="12"/>
  <c r="U186" i="12"/>
  <c r="U185" i="12"/>
  <c r="U184" i="12"/>
  <c r="U182" i="12"/>
  <c r="U181" i="12"/>
  <c r="U180" i="12"/>
  <c r="U179" i="12"/>
  <c r="U178" i="12"/>
  <c r="U177" i="12"/>
  <c r="U176" i="12"/>
  <c r="U175" i="12"/>
  <c r="U174" i="12"/>
  <c r="U173" i="12"/>
  <c r="U172" i="12"/>
  <c r="U170" i="12"/>
  <c r="U169" i="12"/>
  <c r="U168" i="12"/>
  <c r="U167" i="12"/>
  <c r="U166" i="12"/>
  <c r="U165" i="12"/>
  <c r="U164" i="12"/>
  <c r="U163" i="12"/>
  <c r="U161" i="12"/>
  <c r="U160" i="12"/>
  <c r="U159" i="12"/>
  <c r="U158" i="12"/>
  <c r="U157" i="12"/>
  <c r="U156" i="12"/>
  <c r="U155" i="12"/>
  <c r="U154" i="12"/>
  <c r="U152" i="12"/>
  <c r="U151" i="12"/>
  <c r="U150" i="12"/>
  <c r="U149" i="12"/>
  <c r="U148" i="12"/>
  <c r="U147" i="12"/>
  <c r="U146" i="12"/>
  <c r="U145" i="12"/>
  <c r="U143" i="12"/>
  <c r="U142" i="12"/>
  <c r="U141" i="12"/>
  <c r="U140" i="12"/>
  <c r="U139" i="12"/>
  <c r="U138" i="12"/>
  <c r="U137" i="12"/>
  <c r="U136" i="12"/>
  <c r="U134" i="12"/>
  <c r="U133" i="12"/>
  <c r="U132" i="12"/>
  <c r="U131" i="12"/>
  <c r="U130" i="12"/>
  <c r="U129" i="12"/>
  <c r="U128" i="12"/>
  <c r="U127" i="12"/>
  <c r="U125" i="12"/>
  <c r="U124" i="12"/>
  <c r="U123" i="12"/>
  <c r="U122" i="12"/>
  <c r="U121" i="12"/>
  <c r="U120" i="12"/>
  <c r="U119" i="12"/>
  <c r="U117" i="12"/>
  <c r="U116" i="12"/>
  <c r="U115" i="12"/>
  <c r="U114" i="12"/>
  <c r="U112" i="12"/>
  <c r="U111" i="12"/>
  <c r="U110" i="12"/>
  <c r="U109" i="12"/>
  <c r="U108" i="12"/>
  <c r="U106" i="12"/>
  <c r="U105" i="12"/>
  <c r="U104" i="12"/>
  <c r="U103" i="12"/>
  <c r="U102" i="12"/>
  <c r="U101" i="12"/>
  <c r="U100" i="12"/>
  <c r="U99" i="12"/>
  <c r="U98" i="12"/>
  <c r="U97" i="12"/>
  <c r="U96" i="12"/>
  <c r="U95" i="12"/>
  <c r="U93" i="12"/>
  <c r="U92" i="12"/>
  <c r="U91" i="12"/>
  <c r="U90" i="12"/>
  <c r="U89" i="12"/>
  <c r="U88" i="12"/>
  <c r="U87" i="12"/>
  <c r="U85" i="12"/>
  <c r="U84" i="12"/>
  <c r="U83" i="12"/>
  <c r="U82" i="12"/>
  <c r="U81" i="12"/>
  <c r="U80" i="12"/>
  <c r="U79" i="12"/>
  <c r="U78" i="12"/>
  <c r="U77" i="12"/>
  <c r="U76" i="12"/>
  <c r="U75" i="12"/>
  <c r="U74" i="12"/>
  <c r="U72" i="12"/>
  <c r="U71" i="12"/>
  <c r="U70" i="12"/>
  <c r="U69" i="12"/>
  <c r="U68" i="12"/>
  <c r="U66" i="12"/>
  <c r="U65" i="12"/>
  <c r="U64" i="12"/>
  <c r="U63" i="12"/>
  <c r="U62" i="12"/>
  <c r="U61" i="12"/>
  <c r="U60" i="12"/>
  <c r="U59" i="12"/>
  <c r="U58" i="12"/>
  <c r="U57" i="12"/>
  <c r="U56" i="12"/>
  <c r="U55" i="12"/>
  <c r="U53" i="12"/>
  <c r="U52" i="12"/>
  <c r="U51" i="12"/>
  <c r="U50" i="12"/>
  <c r="U49" i="12"/>
  <c r="U48" i="12"/>
  <c r="U47" i="12"/>
  <c r="U45" i="12"/>
  <c r="U44" i="12"/>
  <c r="U43" i="12"/>
  <c r="U42" i="12"/>
  <c r="U41" i="12"/>
  <c r="U40" i="12"/>
  <c r="U39" i="12"/>
  <c r="U38" i="12"/>
  <c r="U37" i="12"/>
  <c r="U36" i="12"/>
  <c r="U35" i="12"/>
  <c r="U34" i="12"/>
  <c r="U32" i="12"/>
  <c r="U31" i="12"/>
  <c r="U30" i="12"/>
  <c r="U29" i="12"/>
  <c r="U28" i="12"/>
  <c r="U26" i="12"/>
  <c r="U25" i="12"/>
  <c r="U24" i="12"/>
  <c r="U23" i="12"/>
  <c r="U22" i="12"/>
  <c r="U21" i="12"/>
  <c r="U20" i="12"/>
  <c r="U19" i="12"/>
  <c r="U18" i="12"/>
  <c r="U17" i="12"/>
  <c r="U16" i="12"/>
  <c r="U15" i="12"/>
  <c r="U13" i="12"/>
  <c r="U12" i="12"/>
  <c r="U11" i="12"/>
  <c r="U10" i="12"/>
  <c r="U9" i="12"/>
  <c r="U8" i="12"/>
  <c r="U7" i="12"/>
  <c r="U6" i="12"/>
  <c r="U5" i="12"/>
  <c r="U4" i="12"/>
  <c r="U3" i="12"/>
  <c r="U2" i="12"/>
  <c r="E52" i="13"/>
  <c r="E67" i="13"/>
  <c r="E68" i="13"/>
  <c r="E83" i="13"/>
  <c r="E84" i="13"/>
  <c r="E99" i="13"/>
  <c r="E100" i="13"/>
  <c r="E106" i="13"/>
  <c r="E113" i="13"/>
  <c r="E120" i="13"/>
  <c r="E51" i="13"/>
  <c r="E4" i="13"/>
  <c r="E16" i="13"/>
  <c r="E17" i="13"/>
  <c r="E29" i="13"/>
  <c r="E30" i="13"/>
  <c r="E40" i="13"/>
  <c r="E41" i="13"/>
  <c r="E3" i="13"/>
  <c r="D4" i="13"/>
  <c r="D20" i="13"/>
  <c r="D21" i="13"/>
  <c r="D37" i="13"/>
  <c r="D54" i="13"/>
  <c r="D71" i="13"/>
  <c r="D88" i="13"/>
  <c r="D105" i="13"/>
  <c r="D122" i="13"/>
  <c r="D139" i="13"/>
  <c r="D3" i="13"/>
  <c r="K767" i="5" l="1"/>
  <c r="C768" i="5"/>
  <c r="K768" i="5" s="1"/>
  <c r="C763" i="5"/>
  <c r="K763" i="5" s="1"/>
  <c r="C236" i="5"/>
  <c r="C237" i="5" s="1"/>
  <c r="C238" i="5" s="1"/>
  <c r="C239" i="5" s="1"/>
  <c r="C240" i="5" s="1"/>
  <c r="C241" i="5" s="1"/>
  <c r="C242" i="5" s="1"/>
  <c r="K242" i="5" s="1"/>
  <c r="K130" i="15"/>
  <c r="K131" i="15"/>
  <c r="K132" i="15"/>
  <c r="K133" i="15"/>
  <c r="K142" i="15"/>
  <c r="K143" i="15"/>
  <c r="J266" i="15"/>
  <c r="J2" i="15"/>
  <c r="G259" i="15"/>
  <c r="G260" i="15" s="1"/>
  <c r="G261" i="15" s="1"/>
  <c r="G262" i="15" s="1"/>
  <c r="G263" i="15" s="1"/>
  <c r="G264" i="15" s="1"/>
  <c r="G265" i="15" s="1"/>
  <c r="G266" i="15" s="1"/>
  <c r="G267" i="15" s="1"/>
  <c r="G268" i="15" s="1"/>
  <c r="G269" i="15" s="1"/>
  <c r="G270" i="15" s="1"/>
  <c r="G271" i="15" s="1"/>
  <c r="G272" i="15" s="1"/>
  <c r="G273" i="15" s="1"/>
  <c r="G274" i="15" s="1"/>
  <c r="G275" i="15" s="1"/>
  <c r="G276" i="15" s="1"/>
  <c r="G277" i="15" s="1"/>
  <c r="G278" i="15" s="1"/>
  <c r="G279" i="15" s="1"/>
  <c r="G280" i="15" s="1"/>
  <c r="G281" i="15" s="1"/>
  <c r="G282" i="15" s="1"/>
  <c r="G283" i="15" s="1"/>
  <c r="G284" i="15" s="1"/>
  <c r="G285" i="15" s="1"/>
  <c r="G286" i="15" s="1"/>
  <c r="G287" i="15" s="1"/>
  <c r="G288" i="15" s="1"/>
  <c r="G289" i="15" s="1"/>
  <c r="G290" i="15" s="1"/>
  <c r="G291" i="15" s="1"/>
  <c r="G292" i="15" s="1"/>
  <c r="G293" i="15" s="1"/>
  <c r="G294" i="15" s="1"/>
  <c r="G295" i="15" s="1"/>
  <c r="G296" i="15" s="1"/>
  <c r="G297" i="15" s="1"/>
  <c r="G298" i="15" s="1"/>
  <c r="G299" i="15" s="1"/>
  <c r="G300" i="15" s="1"/>
  <c r="G301" i="15" s="1"/>
  <c r="G302" i="15" s="1"/>
  <c r="G303" i="15" s="1"/>
  <c r="G304" i="15" s="1"/>
  <c r="G305" i="15" s="1"/>
  <c r="G306" i="15" s="1"/>
  <c r="G307" i="15" s="1"/>
  <c r="G308" i="15" s="1"/>
  <c r="G309" i="15" s="1"/>
  <c r="G310" i="15" s="1"/>
  <c r="G311" i="15" s="1"/>
  <c r="G312" i="15" s="1"/>
  <c r="G313" i="15" s="1"/>
  <c r="G314" i="15" s="1"/>
  <c r="G315" i="15" s="1"/>
  <c r="G316" i="15" s="1"/>
  <c r="G317" i="15" s="1"/>
  <c r="G318" i="15" s="1"/>
  <c r="G319" i="15" s="1"/>
  <c r="G320" i="15" s="1"/>
  <c r="G321" i="15" s="1"/>
  <c r="G322" i="15" s="1"/>
  <c r="G323" i="15" s="1"/>
  <c r="G324" i="15" s="1"/>
  <c r="G325" i="15" s="1"/>
  <c r="G326" i="15" s="1"/>
  <c r="G327" i="15" s="1"/>
  <c r="G328" i="15" s="1"/>
  <c r="G329" i="15" s="1"/>
  <c r="G330" i="15" s="1"/>
  <c r="G331" i="15" s="1"/>
  <c r="G332" i="15" s="1"/>
  <c r="G333" i="15" s="1"/>
  <c r="G334" i="15" s="1"/>
  <c r="G335" i="15" s="1"/>
  <c r="G336" i="15" s="1"/>
  <c r="G337" i="15" s="1"/>
  <c r="G338" i="15" s="1"/>
  <c r="G339" i="15" s="1"/>
  <c r="G340" i="15" s="1"/>
  <c r="G341" i="15" s="1"/>
  <c r="G342" i="15" s="1"/>
  <c r="G343" i="15" s="1"/>
  <c r="G344" i="15" s="1"/>
  <c r="G345" i="15" s="1"/>
  <c r="G346" i="15" s="1"/>
  <c r="G347" i="15" s="1"/>
  <c r="G348" i="15" s="1"/>
  <c r="G349" i="15" s="1"/>
  <c r="G350" i="15" s="1"/>
  <c r="G351" i="15" s="1"/>
  <c r="G352" i="15" s="1"/>
  <c r="G353" i="15" s="1"/>
  <c r="G354" i="15" s="1"/>
  <c r="G355" i="15" s="1"/>
  <c r="G356" i="15" s="1"/>
  <c r="G357" i="15" s="1"/>
  <c r="G358" i="15" s="1"/>
  <c r="G359" i="15" s="1"/>
  <c r="G360" i="15" s="1"/>
  <c r="G361" i="15" s="1"/>
  <c r="G362" i="15" s="1"/>
  <c r="G363" i="15" s="1"/>
  <c r="G364" i="15" s="1"/>
  <c r="G365" i="15" s="1"/>
  <c r="G366" i="15" s="1"/>
  <c r="G367" i="15" s="1"/>
  <c r="G368" i="15" s="1"/>
  <c r="G369" i="15" s="1"/>
  <c r="G370" i="15" s="1"/>
  <c r="G371" i="15" s="1"/>
  <c r="G372" i="15" s="1"/>
  <c r="G373" i="15" s="1"/>
  <c r="G374" i="15" s="1"/>
  <c r="G375" i="15" s="1"/>
  <c r="G376" i="15" s="1"/>
  <c r="G377" i="15" s="1"/>
  <c r="G378" i="15" s="1"/>
  <c r="G379" i="15" s="1"/>
  <c r="G380" i="15" s="1"/>
  <c r="G381" i="15" s="1"/>
  <c r="G382" i="15" s="1"/>
  <c r="G383" i="15" s="1"/>
  <c r="G384" i="15" s="1"/>
  <c r="G385" i="15" s="1"/>
  <c r="G386" i="15" s="1"/>
  <c r="G387" i="15" s="1"/>
  <c r="G388" i="15" s="1"/>
  <c r="G389" i="15" s="1"/>
  <c r="G390" i="15" s="1"/>
  <c r="G391" i="15" s="1"/>
  <c r="G392" i="15" s="1"/>
  <c r="G393" i="15" s="1"/>
  <c r="G394" i="15" s="1"/>
  <c r="G395" i="15" s="1"/>
  <c r="G396" i="15" s="1"/>
  <c r="G397" i="15" s="1"/>
  <c r="G398" i="15" s="1"/>
  <c r="G399" i="15" s="1"/>
  <c r="G400" i="15" s="1"/>
  <c r="G401" i="15" s="1"/>
  <c r="G402" i="15" s="1"/>
  <c r="G403" i="15" s="1"/>
  <c r="G404" i="15" s="1"/>
  <c r="G405" i="15" s="1"/>
  <c r="G406" i="15" s="1"/>
  <c r="G407" i="15" s="1"/>
  <c r="G408" i="15" s="1"/>
  <c r="G409" i="15" s="1"/>
  <c r="G410" i="15" s="1"/>
  <c r="G411" i="15" s="1"/>
  <c r="G412" i="15" s="1"/>
  <c r="G413" i="15" s="1"/>
  <c r="G414" i="15" s="1"/>
  <c r="G415" i="15" s="1"/>
  <c r="G416" i="15" s="1"/>
  <c r="G417" i="15" s="1"/>
  <c r="G418" i="15" s="1"/>
  <c r="G419" i="15" s="1"/>
  <c r="G420" i="15" s="1"/>
  <c r="G421" i="15" s="1"/>
  <c r="G422" i="15" s="1"/>
  <c r="G423" i="15" s="1"/>
  <c r="G424" i="15" s="1"/>
  <c r="G425" i="15" s="1"/>
  <c r="G426" i="15" s="1"/>
  <c r="G427" i="15" s="1"/>
  <c r="G428" i="15" s="1"/>
  <c r="G429" i="15" s="1"/>
  <c r="G430" i="15" s="1"/>
  <c r="G431" i="15" s="1"/>
  <c r="G432" i="15" s="1"/>
  <c r="G433" i="15" s="1"/>
  <c r="G434" i="15" s="1"/>
  <c r="G435" i="15" s="1"/>
  <c r="G436" i="15" s="1"/>
  <c r="G437" i="15" s="1"/>
  <c r="G438" i="15" s="1"/>
  <c r="G439" i="15" s="1"/>
  <c r="G440" i="15" s="1"/>
  <c r="G441" i="15" s="1"/>
  <c r="G442" i="15" s="1"/>
  <c r="G443" i="15" s="1"/>
  <c r="G444" i="15" s="1"/>
  <c r="G445" i="15" s="1"/>
  <c r="G446" i="15" s="1"/>
  <c r="G447" i="15" s="1"/>
  <c r="G448" i="15" s="1"/>
  <c r="G449" i="15" s="1"/>
  <c r="G450" i="15" s="1"/>
  <c r="G451" i="15" s="1"/>
  <c r="G452" i="15" s="1"/>
  <c r="G453" i="15" s="1"/>
  <c r="G454" i="15" s="1"/>
  <c r="G455" i="15" s="1"/>
  <c r="G456" i="15" s="1"/>
  <c r="G457" i="15" s="1"/>
  <c r="G458" i="15" s="1"/>
  <c r="G459" i="15" s="1"/>
  <c r="G460" i="15" s="1"/>
  <c r="G461" i="15" s="1"/>
  <c r="G462" i="15" s="1"/>
  <c r="G463" i="15" s="1"/>
  <c r="G464" i="15" s="1"/>
  <c r="G465" i="15" s="1"/>
  <c r="G466" i="15" s="1"/>
  <c r="G467" i="15" s="1"/>
  <c r="G468" i="15" s="1"/>
  <c r="G469" i="15" s="1"/>
  <c r="G470" i="15" s="1"/>
  <c r="G471" i="15" s="1"/>
  <c r="G472" i="15" s="1"/>
  <c r="G473" i="15" s="1"/>
  <c r="G474" i="15" s="1"/>
  <c r="G475" i="15" s="1"/>
  <c r="G476" i="15" s="1"/>
  <c r="G477" i="15" s="1"/>
  <c r="G478" i="15" s="1"/>
  <c r="G479" i="15" s="1"/>
  <c r="G480" i="15" s="1"/>
  <c r="G481" i="15" s="1"/>
  <c r="G482" i="15" s="1"/>
  <c r="G483" i="15" s="1"/>
  <c r="G484" i="15" s="1"/>
  <c r="G485" i="15" s="1"/>
  <c r="G486" i="15" s="1"/>
  <c r="G487" i="15" s="1"/>
  <c r="G488" i="15" s="1"/>
  <c r="G489" i="15" s="1"/>
  <c r="G490" i="15" s="1"/>
  <c r="G491" i="15" s="1"/>
  <c r="G492" i="15" s="1"/>
  <c r="G493" i="15" s="1"/>
  <c r="G494" i="15" s="1"/>
  <c r="G495" i="15" s="1"/>
  <c r="G496" i="15" s="1"/>
  <c r="G497" i="15" s="1"/>
  <c r="G498" i="15" s="1"/>
  <c r="G499" i="15" s="1"/>
  <c r="G500" i="15" s="1"/>
  <c r="G501" i="15" s="1"/>
  <c r="G502" i="15" s="1"/>
  <c r="G503" i="15" s="1"/>
  <c r="G504" i="15" s="1"/>
  <c r="G505" i="15" s="1"/>
  <c r="G506" i="15" s="1"/>
  <c r="G507" i="15" s="1"/>
  <c r="G508" i="15" s="1"/>
  <c r="G509" i="15" s="1"/>
  <c r="G510" i="15" s="1"/>
  <c r="G511" i="15" s="1"/>
  <c r="G512" i="15" s="1"/>
  <c r="G513" i="15" s="1"/>
  <c r="G3" i="15"/>
  <c r="G4" i="15" s="1"/>
  <c r="G5" i="15" s="1"/>
  <c r="G6" i="15" s="1"/>
  <c r="G7" i="15" s="1"/>
  <c r="G8" i="15" s="1"/>
  <c r="G9" i="15" s="1"/>
  <c r="G10" i="15" s="1"/>
  <c r="G11" i="15" s="1"/>
  <c r="G12" i="15" s="1"/>
  <c r="G13" i="15" s="1"/>
  <c r="G14" i="15" s="1"/>
  <c r="G15" i="15" s="1"/>
  <c r="G16" i="15" s="1"/>
  <c r="G17" i="15" s="1"/>
  <c r="G18" i="15" s="1"/>
  <c r="G19" i="15" s="1"/>
  <c r="G20" i="15" s="1"/>
  <c r="G21" i="15" s="1"/>
  <c r="G22" i="15" s="1"/>
  <c r="G23" i="15" s="1"/>
  <c r="G24" i="15" s="1"/>
  <c r="G25" i="15" s="1"/>
  <c r="G26" i="15" s="1"/>
  <c r="G27" i="15" s="1"/>
  <c r="G28" i="15" s="1"/>
  <c r="G29" i="15" s="1"/>
  <c r="G30" i="15" s="1"/>
  <c r="G31" i="15" s="1"/>
  <c r="G32" i="15" s="1"/>
  <c r="G33" i="15" s="1"/>
  <c r="G34" i="15" s="1"/>
  <c r="G35" i="15" s="1"/>
  <c r="G36" i="15" s="1"/>
  <c r="G37" i="15" s="1"/>
  <c r="G38" i="15" s="1"/>
  <c r="G39" i="15" s="1"/>
  <c r="G40" i="15" s="1"/>
  <c r="G41" i="15" s="1"/>
  <c r="G42" i="15" s="1"/>
  <c r="G43" i="15" s="1"/>
  <c r="G44" i="15" s="1"/>
  <c r="G45" i="15" s="1"/>
  <c r="G46" i="15" s="1"/>
  <c r="G47" i="15" s="1"/>
  <c r="G48" i="15" s="1"/>
  <c r="G49" i="15" s="1"/>
  <c r="G50" i="15" s="1"/>
  <c r="G51" i="15" s="1"/>
  <c r="G52" i="15" s="1"/>
  <c r="G53" i="15" s="1"/>
  <c r="G54" i="15" s="1"/>
  <c r="G55" i="15" s="1"/>
  <c r="G56" i="15" s="1"/>
  <c r="G57" i="15" s="1"/>
  <c r="G58" i="15" s="1"/>
  <c r="G59" i="15" s="1"/>
  <c r="G60" i="15" s="1"/>
  <c r="G61" i="15" s="1"/>
  <c r="G62" i="15" s="1"/>
  <c r="G63" i="15" s="1"/>
  <c r="G64" i="15" s="1"/>
  <c r="G65" i="15" s="1"/>
  <c r="G66" i="15" s="1"/>
  <c r="G67" i="15" s="1"/>
  <c r="G68" i="15" s="1"/>
  <c r="G69" i="15" s="1"/>
  <c r="G70" i="15" s="1"/>
  <c r="G71" i="15" s="1"/>
  <c r="G72" i="15" s="1"/>
  <c r="G73" i="15" s="1"/>
  <c r="G74" i="15" s="1"/>
  <c r="G75" i="15" s="1"/>
  <c r="G76" i="15" s="1"/>
  <c r="G77" i="15" s="1"/>
  <c r="G78" i="15" s="1"/>
  <c r="G79" i="15" s="1"/>
  <c r="G80" i="15" s="1"/>
  <c r="G81" i="15" s="1"/>
  <c r="G82" i="15" s="1"/>
  <c r="G83" i="15" s="1"/>
  <c r="G84" i="15" s="1"/>
  <c r="G85" i="15" s="1"/>
  <c r="G86" i="15" s="1"/>
  <c r="G87" i="15" s="1"/>
  <c r="G88" i="15" s="1"/>
  <c r="G89" i="15" s="1"/>
  <c r="G90" i="15" s="1"/>
  <c r="G91" i="15" s="1"/>
  <c r="G92" i="15" s="1"/>
  <c r="G93" i="15" s="1"/>
  <c r="G94" i="15" s="1"/>
  <c r="G95" i="15" s="1"/>
  <c r="G96" i="15" s="1"/>
  <c r="G97" i="15" s="1"/>
  <c r="G98" i="15" s="1"/>
  <c r="G99" i="15" s="1"/>
  <c r="G100" i="15" s="1"/>
  <c r="G101" i="15" s="1"/>
  <c r="G102" i="15" s="1"/>
  <c r="G103" i="15" s="1"/>
  <c r="G104" i="15" s="1"/>
  <c r="G105" i="15" s="1"/>
  <c r="G106" i="15" s="1"/>
  <c r="G107" i="15" s="1"/>
  <c r="G108" i="15" s="1"/>
  <c r="G109" i="15" s="1"/>
  <c r="G110" i="15" s="1"/>
  <c r="G111" i="15" s="1"/>
  <c r="G112" i="15" s="1"/>
  <c r="G113" i="15" s="1"/>
  <c r="G114" i="15" s="1"/>
  <c r="G115" i="15" s="1"/>
  <c r="G116" i="15" s="1"/>
  <c r="G117" i="15" s="1"/>
  <c r="G118" i="15" s="1"/>
  <c r="G119" i="15" s="1"/>
  <c r="G120" i="15" s="1"/>
  <c r="G121" i="15" s="1"/>
  <c r="G122" i="15" s="1"/>
  <c r="G123" i="15" s="1"/>
  <c r="G124" i="15" s="1"/>
  <c r="G125" i="15" s="1"/>
  <c r="G126" i="15" s="1"/>
  <c r="G127" i="15" s="1"/>
  <c r="G128" i="15" s="1"/>
  <c r="G129" i="15" s="1"/>
  <c r="G130" i="15" s="1"/>
  <c r="G131" i="15" s="1"/>
  <c r="G132" i="15" s="1"/>
  <c r="G133" i="15" s="1"/>
  <c r="G134" i="15" s="1"/>
  <c r="G135" i="15" s="1"/>
  <c r="G136" i="15" s="1"/>
  <c r="G137" i="15" s="1"/>
  <c r="G138" i="15" s="1"/>
  <c r="G139" i="15" s="1"/>
  <c r="G140" i="15" s="1"/>
  <c r="G141" i="15" s="1"/>
  <c r="G142" i="15" s="1"/>
  <c r="G143" i="15" s="1"/>
  <c r="G144" i="15" s="1"/>
  <c r="G145" i="15" s="1"/>
  <c r="G146" i="15" s="1"/>
  <c r="G147" i="15" s="1"/>
  <c r="G148" i="15" s="1"/>
  <c r="G149" i="15" s="1"/>
  <c r="G150" i="15" s="1"/>
  <c r="G151" i="15" s="1"/>
  <c r="G152" i="15" s="1"/>
  <c r="G153" i="15" s="1"/>
  <c r="G154" i="15" s="1"/>
  <c r="G155" i="15" s="1"/>
  <c r="G156" i="15" s="1"/>
  <c r="G157" i="15" s="1"/>
  <c r="G158" i="15" s="1"/>
  <c r="G159" i="15" s="1"/>
  <c r="G160" i="15" s="1"/>
  <c r="G161" i="15" s="1"/>
  <c r="G162" i="15" s="1"/>
  <c r="G163" i="15" s="1"/>
  <c r="G164" i="15" s="1"/>
  <c r="G165" i="15" s="1"/>
  <c r="G166" i="15" s="1"/>
  <c r="G167" i="15" s="1"/>
  <c r="G168" i="15" s="1"/>
  <c r="G169" i="15" s="1"/>
  <c r="G170" i="15" s="1"/>
  <c r="G171" i="15" s="1"/>
  <c r="G172" i="15" s="1"/>
  <c r="G173" i="15" s="1"/>
  <c r="G174" i="15" s="1"/>
  <c r="G175" i="15" s="1"/>
  <c r="G176" i="15" s="1"/>
  <c r="G177" i="15" s="1"/>
  <c r="G178" i="15" s="1"/>
  <c r="G179" i="15" s="1"/>
  <c r="G180" i="15" s="1"/>
  <c r="G181" i="15" s="1"/>
  <c r="G182" i="15" s="1"/>
  <c r="G183" i="15" s="1"/>
  <c r="G184" i="15" s="1"/>
  <c r="G185" i="15" s="1"/>
  <c r="G186" i="15" s="1"/>
  <c r="G187" i="15" s="1"/>
  <c r="G188" i="15" s="1"/>
  <c r="G189" i="15" s="1"/>
  <c r="G190" i="15" s="1"/>
  <c r="G191" i="15" s="1"/>
  <c r="G192" i="15" s="1"/>
  <c r="G193" i="15" s="1"/>
  <c r="G194" i="15" s="1"/>
  <c r="G195" i="15" s="1"/>
  <c r="G196" i="15" s="1"/>
  <c r="G197" i="15" s="1"/>
  <c r="G198" i="15" s="1"/>
  <c r="G199" i="15" s="1"/>
  <c r="G200" i="15" s="1"/>
  <c r="G201" i="15" s="1"/>
  <c r="G202" i="15" s="1"/>
  <c r="G203" i="15" s="1"/>
  <c r="G204" i="15" s="1"/>
  <c r="G205" i="15" s="1"/>
  <c r="G206" i="15" s="1"/>
  <c r="G207" i="15" s="1"/>
  <c r="G208" i="15" s="1"/>
  <c r="G209" i="15" s="1"/>
  <c r="G210" i="15" s="1"/>
  <c r="G211" i="15" s="1"/>
  <c r="G212" i="15" s="1"/>
  <c r="G213" i="15" s="1"/>
  <c r="G214" i="15" s="1"/>
  <c r="G215" i="15" s="1"/>
  <c r="G216" i="15" s="1"/>
  <c r="G217" i="15" s="1"/>
  <c r="G218" i="15" s="1"/>
  <c r="G219" i="15" s="1"/>
  <c r="G220" i="15" s="1"/>
  <c r="G221" i="15" s="1"/>
  <c r="G222" i="15" s="1"/>
  <c r="G223" i="15" s="1"/>
  <c r="G224" i="15" s="1"/>
  <c r="G225" i="15" s="1"/>
  <c r="G226" i="15" s="1"/>
  <c r="G227" i="15" s="1"/>
  <c r="G228" i="15" s="1"/>
  <c r="G229" i="15" s="1"/>
  <c r="G230" i="15" s="1"/>
  <c r="G231" i="15" s="1"/>
  <c r="G232" i="15" s="1"/>
  <c r="G233" i="15" s="1"/>
  <c r="G234" i="15" s="1"/>
  <c r="G235" i="15" s="1"/>
  <c r="G236" i="15" s="1"/>
  <c r="G237" i="15" s="1"/>
  <c r="G238" i="15" s="1"/>
  <c r="G239" i="15" s="1"/>
  <c r="G240" i="15" s="1"/>
  <c r="G241" i="15" s="1"/>
  <c r="G242" i="15" s="1"/>
  <c r="G243" i="15" s="1"/>
  <c r="G244" i="15" s="1"/>
  <c r="G245" i="15" s="1"/>
  <c r="G246" i="15" s="1"/>
  <c r="G247" i="15" s="1"/>
  <c r="G248" i="15" s="1"/>
  <c r="G249" i="15" s="1"/>
  <c r="G250" i="15" s="1"/>
  <c r="G251" i="15" s="1"/>
  <c r="G252" i="15" s="1"/>
  <c r="G253" i="15" s="1"/>
  <c r="G254" i="15" s="1"/>
  <c r="G255" i="15" s="1"/>
  <c r="G256" i="15" s="1"/>
  <c r="G257" i="15" s="1"/>
  <c r="Q501" i="12"/>
  <c r="Q502" i="12"/>
  <c r="Q503" i="12"/>
  <c r="Q504" i="12"/>
  <c r="Q505" i="12"/>
  <c r="Q506" i="12"/>
  <c r="Q507" i="12"/>
  <c r="Q508" i="12"/>
  <c r="I260" i="7"/>
  <c r="I4" i="7"/>
  <c r="Q387" i="12"/>
  <c r="Q388" i="12"/>
  <c r="Q389" i="12"/>
  <c r="Q390" i="12"/>
  <c r="Q391" i="12"/>
  <c r="Q392" i="12"/>
  <c r="Q393" i="12"/>
  <c r="Q394" i="12"/>
  <c r="Q395" i="12"/>
  <c r="Q396" i="12"/>
  <c r="Q397" i="12"/>
  <c r="Q398" i="12"/>
  <c r="Q399" i="12"/>
  <c r="Q400" i="12"/>
  <c r="Q401" i="12"/>
  <c r="Q402" i="12"/>
  <c r="Q403" i="12"/>
  <c r="Q404" i="12"/>
  <c r="Q405" i="12"/>
  <c r="Q406" i="12"/>
  <c r="Q407" i="12"/>
  <c r="Q408" i="12"/>
  <c r="Q409" i="12"/>
  <c r="Q410" i="12"/>
  <c r="Q411" i="12"/>
  <c r="Q412" i="12"/>
  <c r="Q413" i="12"/>
  <c r="Q414" i="12"/>
  <c r="Q415" i="12"/>
  <c r="Q416" i="12"/>
  <c r="Q417" i="12"/>
  <c r="Q418" i="12"/>
  <c r="Q419" i="12"/>
  <c r="Q420" i="12"/>
  <c r="Q421" i="12"/>
  <c r="Q422" i="12"/>
  <c r="Q423" i="12"/>
  <c r="Q424" i="12"/>
  <c r="Q425" i="12"/>
  <c r="Q426" i="12"/>
  <c r="Q427" i="12"/>
  <c r="Q428" i="12"/>
  <c r="Q429" i="12"/>
  <c r="Q430" i="12"/>
  <c r="Q431" i="12"/>
  <c r="Q432" i="12"/>
  <c r="Q433" i="12"/>
  <c r="Q434" i="12"/>
  <c r="Q435" i="12"/>
  <c r="Q436" i="12"/>
  <c r="Q437" i="12"/>
  <c r="Q438" i="12"/>
  <c r="Q439" i="12"/>
  <c r="Q440" i="12"/>
  <c r="Q441" i="12"/>
  <c r="Q442" i="12"/>
  <c r="Q443" i="12"/>
  <c r="Q444" i="12"/>
  <c r="Q445" i="12"/>
  <c r="Q446" i="12"/>
  <c r="Q447" i="12"/>
  <c r="Q448" i="12"/>
  <c r="Q449" i="12"/>
  <c r="Q450" i="12"/>
  <c r="Q451" i="12"/>
  <c r="Q452" i="12"/>
  <c r="Q453" i="12"/>
  <c r="Q454" i="12"/>
  <c r="Q455" i="12"/>
  <c r="Q456" i="12"/>
  <c r="Q457" i="12"/>
  <c r="Q458" i="12"/>
  <c r="Q459" i="12"/>
  <c r="Q460" i="12"/>
  <c r="Q461" i="12"/>
  <c r="Q462" i="12"/>
  <c r="Q463" i="12"/>
  <c r="Q464" i="12"/>
  <c r="Q465" i="12"/>
  <c r="Q466" i="12"/>
  <c r="Q467" i="12"/>
  <c r="Q468" i="12"/>
  <c r="Q469" i="12"/>
  <c r="Q470" i="12"/>
  <c r="Q471" i="12"/>
  <c r="Q472" i="12"/>
  <c r="Q473" i="12"/>
  <c r="Q474" i="12"/>
  <c r="Q475" i="12"/>
  <c r="Q476" i="12"/>
  <c r="Q477" i="12"/>
  <c r="Q478" i="12"/>
  <c r="Q479" i="12"/>
  <c r="Q480" i="12"/>
  <c r="Q481" i="12"/>
  <c r="Q482" i="12"/>
  <c r="Q483" i="12"/>
  <c r="Q484" i="12"/>
  <c r="Q485" i="12"/>
  <c r="Q486" i="12"/>
  <c r="Q487" i="12"/>
  <c r="Q488" i="12"/>
  <c r="Q489" i="12"/>
  <c r="Q490" i="12"/>
  <c r="Q491" i="12"/>
  <c r="Q492" i="12"/>
  <c r="Q493" i="12"/>
  <c r="Q494" i="12"/>
  <c r="Q495" i="12"/>
  <c r="Q496" i="12"/>
  <c r="Q497" i="12"/>
  <c r="Q498" i="12"/>
  <c r="Q499" i="12"/>
  <c r="Q500" i="12"/>
  <c r="Q509" i="12"/>
  <c r="Q510" i="12"/>
  <c r="Q511" i="12"/>
  <c r="Q512" i="12"/>
  <c r="Q513" i="12"/>
  <c r="Q386" i="12"/>
  <c r="Q259" i="12"/>
  <c r="Q260" i="12"/>
  <c r="Q261" i="12"/>
  <c r="Q262" i="12"/>
  <c r="Q263" i="12"/>
  <c r="Q264" i="12"/>
  <c r="Q265" i="12"/>
  <c r="Q266" i="12"/>
  <c r="Q267" i="12"/>
  <c r="Q268" i="12"/>
  <c r="Q269" i="12"/>
  <c r="Q270" i="12"/>
  <c r="Q271" i="12"/>
  <c r="Q272" i="12"/>
  <c r="Q273" i="12"/>
  <c r="Q274" i="12"/>
  <c r="Q275" i="12"/>
  <c r="Q276" i="12"/>
  <c r="Q277" i="12"/>
  <c r="Q278" i="12"/>
  <c r="Q279" i="12"/>
  <c r="Q280" i="12"/>
  <c r="Q281" i="12"/>
  <c r="Q282" i="12"/>
  <c r="Q283" i="12"/>
  <c r="Q284" i="12"/>
  <c r="Q285" i="12"/>
  <c r="Q286" i="12"/>
  <c r="Q287" i="12"/>
  <c r="Q288" i="12"/>
  <c r="Q289" i="12"/>
  <c r="Q290" i="12"/>
  <c r="Q291" i="12"/>
  <c r="Q292" i="12"/>
  <c r="Q293" i="12"/>
  <c r="Q294" i="12"/>
  <c r="Q295" i="12"/>
  <c r="Q296" i="12"/>
  <c r="Q297" i="12"/>
  <c r="Q298" i="12"/>
  <c r="Q299" i="12"/>
  <c r="Q300" i="12"/>
  <c r="Q301" i="12"/>
  <c r="Q302" i="12"/>
  <c r="Q303" i="12"/>
  <c r="Q304" i="12"/>
  <c r="Q305" i="12"/>
  <c r="Q306" i="12"/>
  <c r="Q307" i="12"/>
  <c r="Q308" i="12"/>
  <c r="Q309" i="12"/>
  <c r="Q310" i="12"/>
  <c r="Q311" i="12"/>
  <c r="Q312" i="12"/>
  <c r="Q313" i="12"/>
  <c r="Q314" i="12"/>
  <c r="Q315" i="12"/>
  <c r="Q316" i="12"/>
  <c r="Q317" i="12"/>
  <c r="Q318" i="12"/>
  <c r="Q319" i="12"/>
  <c r="Q320" i="12"/>
  <c r="Q321" i="12"/>
  <c r="Q322" i="12"/>
  <c r="Q323" i="12"/>
  <c r="Q324" i="12"/>
  <c r="Q325" i="12"/>
  <c r="Q326" i="12"/>
  <c r="Q327" i="12"/>
  <c r="Q328" i="12"/>
  <c r="Q329" i="12"/>
  <c r="Q330" i="12"/>
  <c r="Q331" i="12"/>
  <c r="Q332" i="12"/>
  <c r="Q333" i="12"/>
  <c r="Q334" i="12"/>
  <c r="Q335" i="12"/>
  <c r="Q336" i="12"/>
  <c r="Q337" i="12"/>
  <c r="Q338" i="12"/>
  <c r="Q339" i="12"/>
  <c r="Q340" i="12"/>
  <c r="Q341" i="12"/>
  <c r="Q342" i="12"/>
  <c r="Q343" i="12"/>
  <c r="Q344" i="12"/>
  <c r="Q345" i="12"/>
  <c r="Q346" i="12"/>
  <c r="Q347" i="12"/>
  <c r="Q348" i="12"/>
  <c r="Q349" i="12"/>
  <c r="Q350" i="12"/>
  <c r="Q351" i="12"/>
  <c r="Q352" i="12"/>
  <c r="Q353" i="12"/>
  <c r="Q354" i="12"/>
  <c r="Q355" i="12"/>
  <c r="Q356" i="12"/>
  <c r="Q357" i="12"/>
  <c r="Q358" i="12"/>
  <c r="Q359" i="12"/>
  <c r="Q360" i="12"/>
  <c r="Q361" i="12"/>
  <c r="Q362" i="12"/>
  <c r="Q363" i="12"/>
  <c r="Q364" i="12"/>
  <c r="Q365" i="12"/>
  <c r="Q366" i="12"/>
  <c r="Q367" i="12"/>
  <c r="Q368" i="12"/>
  <c r="Q369" i="12"/>
  <c r="Q370" i="12"/>
  <c r="Q371" i="12"/>
  <c r="Q372" i="12"/>
  <c r="Q373" i="12"/>
  <c r="Q374" i="12"/>
  <c r="Q375" i="12"/>
  <c r="Q376" i="12"/>
  <c r="Q377" i="12"/>
  <c r="Q378" i="12"/>
  <c r="Q379" i="12"/>
  <c r="Q380" i="12"/>
  <c r="Q381" i="12"/>
  <c r="Q382" i="12"/>
  <c r="Q383" i="12"/>
  <c r="Q384" i="12"/>
  <c r="Q385" i="12"/>
  <c r="Q258" i="12"/>
  <c r="Q131" i="12"/>
  <c r="Q132" i="12"/>
  <c r="Q133" i="12"/>
  <c r="Q134" i="12"/>
  <c r="Q135" i="12"/>
  <c r="Q136" i="12"/>
  <c r="Q137" i="12"/>
  <c r="Q138" i="12"/>
  <c r="Q139" i="12"/>
  <c r="Q140" i="12"/>
  <c r="Q141" i="12"/>
  <c r="Q142" i="12"/>
  <c r="Q143" i="12"/>
  <c r="Q144" i="12"/>
  <c r="Q145" i="12"/>
  <c r="Q146" i="12"/>
  <c r="Q147" i="12"/>
  <c r="Q148" i="12"/>
  <c r="Q149" i="12"/>
  <c r="Q150" i="12"/>
  <c r="Q151" i="12"/>
  <c r="Q152" i="12"/>
  <c r="Q153" i="12"/>
  <c r="Q154" i="12"/>
  <c r="Q155" i="12"/>
  <c r="Q156" i="12"/>
  <c r="Q157" i="12"/>
  <c r="Q158" i="12"/>
  <c r="Q159" i="12"/>
  <c r="Q160" i="12"/>
  <c r="Q161" i="12"/>
  <c r="Q162" i="12"/>
  <c r="Q163" i="12"/>
  <c r="Q164" i="12"/>
  <c r="Q165" i="12"/>
  <c r="Q166" i="12"/>
  <c r="Q167" i="12"/>
  <c r="Q168" i="12"/>
  <c r="Q169" i="12"/>
  <c r="Q170" i="12"/>
  <c r="Q171" i="12"/>
  <c r="Q172" i="12"/>
  <c r="Q173" i="12"/>
  <c r="Q174" i="12"/>
  <c r="Q175" i="12"/>
  <c r="Q176" i="12"/>
  <c r="Q177" i="12"/>
  <c r="Q178" i="12"/>
  <c r="Q179" i="12"/>
  <c r="Q180" i="12"/>
  <c r="Q181" i="12"/>
  <c r="Q182" i="12"/>
  <c r="Q183" i="12"/>
  <c r="Q184" i="12"/>
  <c r="Q185" i="12"/>
  <c r="Q186" i="12"/>
  <c r="Q187" i="12"/>
  <c r="Q188" i="12"/>
  <c r="Q189" i="12"/>
  <c r="Q190" i="12"/>
  <c r="Q191" i="12"/>
  <c r="Q192" i="12"/>
  <c r="Q193" i="12"/>
  <c r="Q194" i="12"/>
  <c r="Q195" i="12"/>
  <c r="Q196" i="12"/>
  <c r="Q197" i="12"/>
  <c r="Q198" i="12"/>
  <c r="Q199" i="12"/>
  <c r="Q200" i="12"/>
  <c r="Q201" i="12"/>
  <c r="Q202" i="12"/>
  <c r="Q203" i="12"/>
  <c r="Q204" i="12"/>
  <c r="Q205" i="12"/>
  <c r="Q206" i="12"/>
  <c r="Q207" i="12"/>
  <c r="Q208" i="12"/>
  <c r="Q209" i="12"/>
  <c r="Q210" i="12"/>
  <c r="Q211" i="12"/>
  <c r="Q212" i="12"/>
  <c r="Q213" i="12"/>
  <c r="Q214" i="12"/>
  <c r="Q215" i="12"/>
  <c r="Q216" i="12"/>
  <c r="Q217" i="12"/>
  <c r="Q218" i="12"/>
  <c r="Q219" i="12"/>
  <c r="Q220" i="12"/>
  <c r="Q221" i="12"/>
  <c r="Q222" i="12"/>
  <c r="Q223" i="12"/>
  <c r="Q224" i="12"/>
  <c r="Q225" i="12"/>
  <c r="Q226" i="12"/>
  <c r="Q227" i="12"/>
  <c r="Q228" i="12"/>
  <c r="Q229" i="12"/>
  <c r="Q230" i="12"/>
  <c r="Q231" i="12"/>
  <c r="Q232" i="12"/>
  <c r="Q233" i="12"/>
  <c r="Q234" i="12"/>
  <c r="Q235" i="12"/>
  <c r="Q236" i="12"/>
  <c r="Q237" i="12"/>
  <c r="Q238" i="12"/>
  <c r="Q239" i="12"/>
  <c r="Q240" i="12"/>
  <c r="Q241" i="12"/>
  <c r="Q242" i="12"/>
  <c r="Q243" i="12"/>
  <c r="Q244" i="12"/>
  <c r="Q245" i="12"/>
  <c r="Q246" i="12"/>
  <c r="Q247" i="12"/>
  <c r="Q248" i="12"/>
  <c r="Q249" i="12"/>
  <c r="Q250" i="12"/>
  <c r="Q251" i="12"/>
  <c r="Q252" i="12"/>
  <c r="Q253" i="12"/>
  <c r="Q254" i="12"/>
  <c r="Q255" i="12"/>
  <c r="Q256" i="12"/>
  <c r="Q257" i="12"/>
  <c r="Q130" i="12"/>
  <c r="Q3" i="12"/>
  <c r="Q4" i="12"/>
  <c r="Q5" i="12"/>
  <c r="Q6" i="12"/>
  <c r="Q7" i="12"/>
  <c r="Q8" i="12"/>
  <c r="Q9" i="12"/>
  <c r="Q10" i="12"/>
  <c r="Q11" i="12"/>
  <c r="Q1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49" i="12"/>
  <c r="Q50" i="12"/>
  <c r="Q51" i="12"/>
  <c r="Q52" i="12"/>
  <c r="Q53" i="12"/>
  <c r="Q54" i="12"/>
  <c r="Q55" i="12"/>
  <c r="Q56" i="12"/>
  <c r="Q57" i="12"/>
  <c r="Q58" i="12"/>
  <c r="Q59" i="12"/>
  <c r="Q60" i="12"/>
  <c r="Q61" i="12"/>
  <c r="Q62" i="12"/>
  <c r="Q63" i="12"/>
  <c r="Q64" i="12"/>
  <c r="Q65" i="12"/>
  <c r="Q66" i="12"/>
  <c r="Q67" i="12"/>
  <c r="Q68" i="12"/>
  <c r="Q69" i="12"/>
  <c r="Q70" i="12"/>
  <c r="Q71" i="12"/>
  <c r="Q72" i="12"/>
  <c r="Q73" i="12"/>
  <c r="Q74" i="12"/>
  <c r="Q75" i="12"/>
  <c r="Q76" i="12"/>
  <c r="Q77" i="12"/>
  <c r="Q78" i="12"/>
  <c r="Q79" i="12"/>
  <c r="Q80" i="12"/>
  <c r="Q81" i="12"/>
  <c r="Q82" i="12"/>
  <c r="Q83" i="12"/>
  <c r="Q84" i="12"/>
  <c r="Q85" i="12"/>
  <c r="Q86" i="12"/>
  <c r="Q87" i="12"/>
  <c r="Q88" i="12"/>
  <c r="Q89" i="12"/>
  <c r="Q90" i="12"/>
  <c r="Q91" i="12"/>
  <c r="Q92" i="12"/>
  <c r="Q93" i="12"/>
  <c r="Q94" i="12"/>
  <c r="Q95" i="12"/>
  <c r="Q96" i="12"/>
  <c r="Q97" i="12"/>
  <c r="Q98" i="12"/>
  <c r="Q99" i="12"/>
  <c r="Q100" i="12"/>
  <c r="Q101" i="12"/>
  <c r="Q102" i="12"/>
  <c r="Q103" i="12"/>
  <c r="Q104" i="12"/>
  <c r="Q105" i="12"/>
  <c r="Q106" i="12"/>
  <c r="Q107" i="12"/>
  <c r="Q108" i="12"/>
  <c r="Q109" i="12"/>
  <c r="Q110" i="12"/>
  <c r="Q111" i="12"/>
  <c r="Q112" i="12"/>
  <c r="Q113" i="12"/>
  <c r="Q114" i="12"/>
  <c r="Q115" i="12"/>
  <c r="Q116" i="12"/>
  <c r="Q117" i="12"/>
  <c r="Q118" i="12"/>
  <c r="Q119" i="12"/>
  <c r="Q120" i="12"/>
  <c r="Q121" i="12"/>
  <c r="Q122" i="12"/>
  <c r="Q123" i="12"/>
  <c r="Q124" i="12"/>
  <c r="Q125" i="12"/>
  <c r="Q126" i="12"/>
  <c r="Q127" i="12"/>
  <c r="Q128" i="12"/>
  <c r="Q129" i="12"/>
  <c r="Q2" i="12"/>
  <c r="D1215" i="5"/>
  <c r="D1216" i="5"/>
  <c r="D1217" i="5"/>
  <c r="D1218" i="5"/>
  <c r="D1219" i="5"/>
  <c r="D1220" i="5"/>
  <c r="D1221" i="5"/>
  <c r="D1222" i="5"/>
  <c r="D1223" i="5"/>
  <c r="D1224" i="5"/>
  <c r="D1225" i="5"/>
  <c r="D1226" i="5"/>
  <c r="D1227" i="5"/>
  <c r="D1228" i="5"/>
  <c r="D1229" i="5"/>
  <c r="D1230" i="5"/>
  <c r="D1231" i="5"/>
  <c r="D1232" i="5"/>
  <c r="D1233" i="5"/>
  <c r="D1234" i="5"/>
  <c r="D1235" i="5"/>
  <c r="D1236" i="5"/>
  <c r="D1237" i="5"/>
  <c r="D1238" i="5"/>
  <c r="D1239" i="5"/>
  <c r="D1240" i="5"/>
  <c r="D1241" i="5"/>
  <c r="D1242" i="5"/>
  <c r="D1243" i="5"/>
  <c r="D1244" i="5"/>
  <c r="D1245" i="5"/>
  <c r="D1246" i="5"/>
  <c r="D1247" i="5"/>
  <c r="D1248" i="5"/>
  <c r="D1249" i="5"/>
  <c r="D1250" i="5"/>
  <c r="D1251" i="5"/>
  <c r="D1252" i="5"/>
  <c r="D1253" i="5"/>
  <c r="D1254" i="5"/>
  <c r="D1255" i="5"/>
  <c r="D1256" i="5"/>
  <c r="D1257" i="5"/>
  <c r="D1258" i="5"/>
  <c r="D1259" i="5"/>
  <c r="D1260" i="5"/>
  <c r="D1261" i="5"/>
  <c r="D1262" i="5"/>
  <c r="D1263" i="5"/>
  <c r="D1264" i="5"/>
  <c r="D1265" i="5"/>
  <c r="D1266" i="5"/>
  <c r="D1267" i="5"/>
  <c r="D1268" i="5"/>
  <c r="D1269" i="5"/>
  <c r="D1270" i="5"/>
  <c r="D1271" i="5"/>
  <c r="D1272" i="5"/>
  <c r="D1273" i="5"/>
  <c r="D1274" i="5"/>
  <c r="D1275" i="5"/>
  <c r="D1276" i="5"/>
  <c r="D1277" i="5"/>
  <c r="D1214" i="5"/>
  <c r="D1150" i="5"/>
  <c r="D1151" i="5"/>
  <c r="D1152" i="5"/>
  <c r="D1153" i="5"/>
  <c r="D1154" i="5"/>
  <c r="D1155" i="5"/>
  <c r="D1156" i="5"/>
  <c r="D1157" i="5"/>
  <c r="D1158" i="5"/>
  <c r="D1159" i="5"/>
  <c r="D1160" i="5"/>
  <c r="D1161" i="5"/>
  <c r="D1162" i="5"/>
  <c r="D1163" i="5"/>
  <c r="D1164" i="5"/>
  <c r="D1165" i="5"/>
  <c r="D1166" i="5"/>
  <c r="D1167" i="5"/>
  <c r="D1168" i="5"/>
  <c r="D1169" i="5"/>
  <c r="D1170" i="5"/>
  <c r="D1171" i="5"/>
  <c r="D1172" i="5"/>
  <c r="D1173" i="5"/>
  <c r="D1174" i="5"/>
  <c r="D1175" i="5"/>
  <c r="D1176" i="5"/>
  <c r="D1177" i="5"/>
  <c r="D1178" i="5"/>
  <c r="D1179" i="5"/>
  <c r="D1180" i="5"/>
  <c r="D1181" i="5"/>
  <c r="D1182" i="5"/>
  <c r="D1183" i="5"/>
  <c r="D1184" i="5"/>
  <c r="D1185" i="5"/>
  <c r="D1186" i="5"/>
  <c r="D1187" i="5"/>
  <c r="D1188" i="5"/>
  <c r="D1189" i="5"/>
  <c r="D1190" i="5"/>
  <c r="D1191" i="5"/>
  <c r="D1192" i="5"/>
  <c r="D1193" i="5"/>
  <c r="D1194" i="5"/>
  <c r="D1195" i="5"/>
  <c r="D1196" i="5"/>
  <c r="D1197" i="5"/>
  <c r="D1198" i="5"/>
  <c r="D1199" i="5"/>
  <c r="D1200" i="5"/>
  <c r="D1201" i="5"/>
  <c r="D1202" i="5"/>
  <c r="D1203" i="5"/>
  <c r="D1204" i="5"/>
  <c r="D1205" i="5"/>
  <c r="D1206" i="5"/>
  <c r="D1207" i="5"/>
  <c r="D1208" i="5"/>
  <c r="D1209" i="5"/>
  <c r="D1210" i="5"/>
  <c r="D1211" i="5"/>
  <c r="D1212" i="5"/>
  <c r="D1149" i="5"/>
  <c r="D1085" i="5"/>
  <c r="D1086" i="5"/>
  <c r="D1087" i="5"/>
  <c r="D1088" i="5"/>
  <c r="D1089" i="5"/>
  <c r="D1090" i="5"/>
  <c r="D1091" i="5"/>
  <c r="D1092" i="5"/>
  <c r="D1093" i="5"/>
  <c r="D1094" i="5"/>
  <c r="D1095" i="5"/>
  <c r="D1096" i="5"/>
  <c r="D1097" i="5"/>
  <c r="D1098" i="5"/>
  <c r="D1099" i="5"/>
  <c r="D1100" i="5"/>
  <c r="D1101" i="5"/>
  <c r="D1102" i="5"/>
  <c r="D1103" i="5"/>
  <c r="D1104" i="5"/>
  <c r="D1105" i="5"/>
  <c r="D1106" i="5"/>
  <c r="D1107" i="5"/>
  <c r="D1108" i="5"/>
  <c r="D1109" i="5"/>
  <c r="D1110" i="5"/>
  <c r="D1111" i="5"/>
  <c r="D1112" i="5"/>
  <c r="D1113" i="5"/>
  <c r="D1114" i="5"/>
  <c r="D1115" i="5"/>
  <c r="D1116" i="5"/>
  <c r="D1117" i="5"/>
  <c r="D1118" i="5"/>
  <c r="D1119" i="5"/>
  <c r="D1120" i="5"/>
  <c r="D1121" i="5"/>
  <c r="D1122" i="5"/>
  <c r="D1123" i="5"/>
  <c r="D1124" i="5"/>
  <c r="D1125" i="5"/>
  <c r="D1126" i="5"/>
  <c r="D1127" i="5"/>
  <c r="D1128" i="5"/>
  <c r="D1129" i="5"/>
  <c r="D1130" i="5"/>
  <c r="D1131" i="5"/>
  <c r="D1132" i="5"/>
  <c r="D1133" i="5"/>
  <c r="D1134" i="5"/>
  <c r="D1135" i="5"/>
  <c r="D1136" i="5"/>
  <c r="D1137" i="5"/>
  <c r="D1138" i="5"/>
  <c r="D1139" i="5"/>
  <c r="D1140" i="5"/>
  <c r="D1141" i="5"/>
  <c r="D1142" i="5"/>
  <c r="D1143" i="5"/>
  <c r="D1144" i="5"/>
  <c r="D1145" i="5"/>
  <c r="D1146" i="5"/>
  <c r="D1147" i="5"/>
  <c r="J910" i="5"/>
  <c r="J909" i="5"/>
  <c r="J908" i="5"/>
  <c r="J907" i="5"/>
  <c r="J906" i="5"/>
  <c r="J905" i="5"/>
  <c r="J904" i="5"/>
  <c r="J903" i="5"/>
  <c r="J902" i="5"/>
  <c r="J901" i="5"/>
  <c r="K901" i="5" s="1"/>
  <c r="J900" i="5"/>
  <c r="K900" i="5" s="1"/>
  <c r="J899" i="5"/>
  <c r="J898" i="5"/>
  <c r="J897" i="5"/>
  <c r="J896" i="5"/>
  <c r="J895" i="5"/>
  <c r="J894" i="5"/>
  <c r="J893" i="5"/>
  <c r="J892" i="5"/>
  <c r="J891" i="5"/>
  <c r="J890" i="5"/>
  <c r="J889" i="5"/>
  <c r="K889" i="5" s="1"/>
  <c r="J863" i="5"/>
  <c r="K863" i="5" s="1"/>
  <c r="J876" i="5"/>
  <c r="K876" i="5" s="1"/>
  <c r="J888" i="5"/>
  <c r="J887" i="5"/>
  <c r="J886" i="5"/>
  <c r="J885" i="5"/>
  <c r="J884" i="5"/>
  <c r="J883" i="5"/>
  <c r="J882" i="5"/>
  <c r="J881" i="5"/>
  <c r="J880" i="5"/>
  <c r="J879" i="5"/>
  <c r="J878" i="5"/>
  <c r="C878" i="5"/>
  <c r="J877" i="5"/>
  <c r="K877" i="5" s="1"/>
  <c r="J865" i="5"/>
  <c r="J866" i="5"/>
  <c r="J867" i="5"/>
  <c r="J868" i="5"/>
  <c r="J869" i="5"/>
  <c r="J870" i="5"/>
  <c r="J871" i="5"/>
  <c r="J872" i="5"/>
  <c r="J873" i="5"/>
  <c r="J874" i="5"/>
  <c r="J875" i="5"/>
  <c r="J864" i="5"/>
  <c r="K864" i="5" s="1"/>
  <c r="C865" i="5"/>
  <c r="C879" i="5" l="1"/>
  <c r="E19" i="13" s="1"/>
  <c r="E18" i="13"/>
  <c r="C866" i="5"/>
  <c r="E6" i="13" s="1"/>
  <c r="E5" i="13"/>
  <c r="C764" i="5"/>
  <c r="K764" i="5" s="1"/>
  <c r="J358" i="15"/>
  <c r="J491" i="15"/>
  <c r="J451" i="15"/>
  <c r="J373" i="15"/>
  <c r="J335" i="15"/>
  <c r="J489" i="15"/>
  <c r="J450" i="15"/>
  <c r="J372" i="15"/>
  <c r="J332" i="15"/>
  <c r="J486" i="15"/>
  <c r="J371" i="15"/>
  <c r="J331" i="15"/>
  <c r="J485" i="15"/>
  <c r="J403" i="15"/>
  <c r="J370" i="15"/>
  <c r="J330" i="15"/>
  <c r="J484" i="15"/>
  <c r="J396" i="15"/>
  <c r="J367" i="15"/>
  <c r="J329" i="15"/>
  <c r="J483" i="15"/>
  <c r="J365" i="15"/>
  <c r="J394" i="15"/>
  <c r="J328" i="15"/>
  <c r="J395" i="15"/>
  <c r="J362" i="15"/>
  <c r="J482" i="15"/>
  <c r="J325" i="15"/>
  <c r="J511" i="15"/>
  <c r="J459" i="15"/>
  <c r="J393" i="15"/>
  <c r="J361" i="15"/>
  <c r="J323" i="15"/>
  <c r="J497" i="15"/>
  <c r="J457" i="15"/>
  <c r="J392" i="15"/>
  <c r="J360" i="15"/>
  <c r="J268" i="15"/>
  <c r="J496" i="15"/>
  <c r="J454" i="15"/>
  <c r="J389" i="15"/>
  <c r="J359" i="15"/>
  <c r="J267" i="15"/>
  <c r="J452" i="15"/>
  <c r="J495" i="15"/>
  <c r="J374" i="15"/>
  <c r="J453" i="15"/>
  <c r="J355" i="15"/>
  <c r="J387" i="15"/>
  <c r="J494" i="15"/>
  <c r="J239" i="15"/>
  <c r="J227" i="15"/>
  <c r="J179" i="15"/>
  <c r="J163" i="15"/>
  <c r="J145" i="15"/>
  <c r="J123" i="15"/>
  <c r="J107" i="15"/>
  <c r="J90" i="15"/>
  <c r="J78" i="15"/>
  <c r="J60" i="15"/>
  <c r="J25" i="15"/>
  <c r="J9" i="15"/>
  <c r="J238" i="15"/>
  <c r="J226" i="15"/>
  <c r="J178" i="15"/>
  <c r="J162" i="15"/>
  <c r="J144" i="15"/>
  <c r="J122" i="15"/>
  <c r="J106" i="15"/>
  <c r="J89" i="15"/>
  <c r="J77" i="15"/>
  <c r="J59" i="15"/>
  <c r="J24" i="15"/>
  <c r="J8" i="15"/>
  <c r="J237" i="15"/>
  <c r="J189" i="15"/>
  <c r="J173" i="15"/>
  <c r="J160" i="15"/>
  <c r="J121" i="15"/>
  <c r="J105" i="15"/>
  <c r="J88" i="15"/>
  <c r="J76" i="15"/>
  <c r="J58" i="15"/>
  <c r="J23" i="15"/>
  <c r="J7" i="15"/>
  <c r="J248" i="15"/>
  <c r="J236" i="15"/>
  <c r="J188" i="15"/>
  <c r="J172" i="15"/>
  <c r="J159" i="15"/>
  <c r="J120" i="15"/>
  <c r="J104" i="15"/>
  <c r="J87" i="15"/>
  <c r="J75" i="15"/>
  <c r="J54" i="15"/>
  <c r="J22" i="15"/>
  <c r="J6" i="15"/>
  <c r="J247" i="15"/>
  <c r="J235" i="15"/>
  <c r="J187" i="15"/>
  <c r="J171" i="15"/>
  <c r="J158" i="15"/>
  <c r="J141" i="15"/>
  <c r="J119" i="15"/>
  <c r="J103" i="15"/>
  <c r="J86" i="15"/>
  <c r="J74" i="15"/>
  <c r="J53" i="15"/>
  <c r="J21" i="15"/>
  <c r="J5" i="15"/>
  <c r="J376" i="15"/>
  <c r="J493" i="15"/>
  <c r="J461" i="15"/>
  <c r="J414" i="15"/>
  <c r="J391" i="15"/>
  <c r="J369" i="15"/>
  <c r="J357" i="15"/>
  <c r="J327" i="15"/>
  <c r="J246" i="15"/>
  <c r="J234" i="15"/>
  <c r="J186" i="15"/>
  <c r="J170" i="15"/>
  <c r="J152" i="15"/>
  <c r="J140" i="15"/>
  <c r="J118" i="15"/>
  <c r="J102" i="15"/>
  <c r="J85" i="15"/>
  <c r="J70" i="15"/>
  <c r="J52" i="15"/>
  <c r="J20" i="15"/>
  <c r="J4" i="15"/>
  <c r="J492" i="15"/>
  <c r="J460" i="15"/>
  <c r="J413" i="15"/>
  <c r="J390" i="15"/>
  <c r="J368" i="15"/>
  <c r="J356" i="15"/>
  <c r="J326" i="15"/>
  <c r="J245" i="15"/>
  <c r="J233" i="15"/>
  <c r="J185" i="15"/>
  <c r="J169" i="15"/>
  <c r="J151" i="15"/>
  <c r="J139" i="15"/>
  <c r="J117" i="15"/>
  <c r="J101" i="15"/>
  <c r="J84" i="15"/>
  <c r="J69" i="15"/>
  <c r="J51" i="15"/>
  <c r="J19" i="15"/>
  <c r="J3" i="15"/>
  <c r="J244" i="15"/>
  <c r="J232" i="15"/>
  <c r="J184" i="15"/>
  <c r="J168" i="15"/>
  <c r="J150" i="15"/>
  <c r="J138" i="15"/>
  <c r="J116" i="15"/>
  <c r="J100" i="15"/>
  <c r="J83" i="15"/>
  <c r="J68" i="15"/>
  <c r="J50" i="15"/>
  <c r="J18" i="15"/>
  <c r="J490" i="15"/>
  <c r="J458" i="15"/>
  <c r="J404" i="15"/>
  <c r="J388" i="15"/>
  <c r="J366" i="15"/>
  <c r="J336" i="15"/>
  <c r="J324" i="15"/>
  <c r="J243" i="15"/>
  <c r="J231" i="15"/>
  <c r="J183" i="15"/>
  <c r="J167" i="15"/>
  <c r="J149" i="15"/>
  <c r="J137" i="15"/>
  <c r="J115" i="15"/>
  <c r="J99" i="15"/>
  <c r="J82" i="15"/>
  <c r="J67" i="15"/>
  <c r="J29" i="15"/>
  <c r="J13" i="15"/>
  <c r="J242" i="15"/>
  <c r="J230" i="15"/>
  <c r="J182" i="15"/>
  <c r="J166" i="15"/>
  <c r="J148" i="15"/>
  <c r="J136" i="15"/>
  <c r="J114" i="15"/>
  <c r="J98" i="15"/>
  <c r="J81" i="15"/>
  <c r="J66" i="15"/>
  <c r="J28" i="15"/>
  <c r="J12" i="15"/>
  <c r="J488" i="15"/>
  <c r="J456" i="15"/>
  <c r="J402" i="15"/>
  <c r="J386" i="15"/>
  <c r="J364" i="15"/>
  <c r="J334" i="15"/>
  <c r="J322" i="15"/>
  <c r="J241" i="15"/>
  <c r="J229" i="15"/>
  <c r="J181" i="15"/>
  <c r="J165" i="15"/>
  <c r="J147" i="15"/>
  <c r="J135" i="15"/>
  <c r="J109" i="15"/>
  <c r="J92" i="15"/>
  <c r="J80" i="15"/>
  <c r="J62" i="15"/>
  <c r="J27" i="15"/>
  <c r="J11" i="15"/>
  <c r="J487" i="15"/>
  <c r="J455" i="15"/>
  <c r="J397" i="15"/>
  <c r="J375" i="15"/>
  <c r="J363" i="15"/>
  <c r="J333" i="15"/>
  <c r="J269" i="15"/>
  <c r="J240" i="15"/>
  <c r="J228" i="15"/>
  <c r="J180" i="15"/>
  <c r="J164" i="15"/>
  <c r="J146" i="15"/>
  <c r="J134" i="15"/>
  <c r="J108" i="15"/>
  <c r="J91" i="15"/>
  <c r="J79" i="15"/>
  <c r="J61" i="15"/>
  <c r="J26" i="15"/>
  <c r="J10" i="15"/>
  <c r="K890" i="5"/>
  <c r="C902" i="5"/>
  <c r="E42" i="13" s="1"/>
  <c r="C891" i="5"/>
  <c r="E31" i="13" s="1"/>
  <c r="C880" i="5"/>
  <c r="K879" i="5"/>
  <c r="K878" i="5"/>
  <c r="K865" i="5"/>
  <c r="I11" i="14"/>
  <c r="I17" i="14"/>
  <c r="I18" i="14"/>
  <c r="I24" i="14"/>
  <c r="I27" i="14"/>
  <c r="I29" i="14"/>
  <c r="I45" i="14"/>
  <c r="I48" i="14"/>
  <c r="I53" i="14"/>
  <c r="I56" i="14"/>
  <c r="I59" i="14"/>
  <c r="I65" i="14"/>
  <c r="I68" i="14"/>
  <c r="I71" i="14"/>
  <c r="I95" i="14"/>
  <c r="I101" i="14"/>
  <c r="I102" i="14"/>
  <c r="I104" i="14"/>
  <c r="I107" i="14"/>
  <c r="I110" i="14"/>
  <c r="I113" i="14"/>
  <c r="I114" i="14"/>
  <c r="I116" i="14"/>
  <c r="I119" i="14"/>
  <c r="I122" i="14"/>
  <c r="I125" i="14"/>
  <c r="I126" i="14"/>
  <c r="I128" i="14"/>
  <c r="I131" i="14"/>
  <c r="I134" i="14"/>
  <c r="I137" i="14"/>
  <c r="I138" i="14"/>
  <c r="I140" i="14"/>
  <c r="I143" i="14"/>
  <c r="I146" i="14"/>
  <c r="I150" i="14"/>
  <c r="I155" i="14"/>
  <c r="I158" i="14"/>
  <c r="I161" i="14"/>
  <c r="I162" i="14"/>
  <c r="I164" i="14"/>
  <c r="I167" i="14"/>
  <c r="I170" i="14"/>
  <c r="I173" i="14"/>
  <c r="I174" i="14"/>
  <c r="I176" i="14"/>
  <c r="I179" i="14"/>
  <c r="I182" i="14"/>
  <c r="I185" i="14"/>
  <c r="I186" i="14"/>
  <c r="I187" i="14"/>
  <c r="I188" i="14"/>
  <c r="I189" i="14"/>
  <c r="I191" i="14"/>
  <c r="I192" i="14"/>
  <c r="I198" i="14"/>
  <c r="I201" i="14"/>
  <c r="I203" i="14"/>
  <c r="I204" i="14"/>
  <c r="I210" i="14"/>
  <c r="I213" i="14"/>
  <c r="I215" i="14"/>
  <c r="I216" i="14"/>
  <c r="I222" i="14"/>
  <c r="I225" i="14"/>
  <c r="I227" i="14"/>
  <c r="I228" i="14"/>
  <c r="I234" i="14"/>
  <c r="I237" i="14"/>
  <c r="I239" i="14"/>
  <c r="I240" i="14"/>
  <c r="I246" i="14"/>
  <c r="I249" i="14"/>
  <c r="I251" i="14"/>
  <c r="I252" i="14"/>
  <c r="I258" i="14"/>
  <c r="I261" i="14"/>
  <c r="I263" i="14"/>
  <c r="I264" i="14"/>
  <c r="I270" i="14"/>
  <c r="I273" i="14"/>
  <c r="I275" i="14"/>
  <c r="I276" i="14"/>
  <c r="I3" i="14"/>
  <c r="E186" i="14"/>
  <c r="E187" i="14" s="1"/>
  <c r="E188" i="14" s="1"/>
  <c r="E189" i="14" s="1"/>
  <c r="E149" i="14"/>
  <c r="E150" i="14" s="1"/>
  <c r="E151" i="14" s="1"/>
  <c r="E152" i="14" s="1"/>
  <c r="E153" i="14" s="1"/>
  <c r="E154" i="14" s="1"/>
  <c r="E155" i="14" s="1"/>
  <c r="E156" i="14" s="1"/>
  <c r="E157" i="14" s="1"/>
  <c r="E158" i="14" s="1"/>
  <c r="E159" i="14" s="1"/>
  <c r="E160" i="14" s="1"/>
  <c r="I160" i="14" s="1"/>
  <c r="E87" i="14"/>
  <c r="I87" i="14" s="1"/>
  <c r="E101" i="14"/>
  <c r="E102" i="14"/>
  <c r="E103" i="14"/>
  <c r="I103" i="14" s="1"/>
  <c r="E104" i="14"/>
  <c r="E105" i="14"/>
  <c r="I105" i="14" s="1"/>
  <c r="E106" i="14"/>
  <c r="I106" i="14" s="1"/>
  <c r="E107" i="14"/>
  <c r="E108" i="14"/>
  <c r="I108" i="14" s="1"/>
  <c r="E109" i="14"/>
  <c r="I109" i="14" s="1"/>
  <c r="E110" i="14"/>
  <c r="E111" i="14"/>
  <c r="I111" i="14" s="1"/>
  <c r="E112" i="14"/>
  <c r="I112" i="14" s="1"/>
  <c r="E113" i="14"/>
  <c r="E114" i="14"/>
  <c r="E115" i="14"/>
  <c r="I115" i="14" s="1"/>
  <c r="E116" i="14"/>
  <c r="E117" i="14"/>
  <c r="I117" i="14" s="1"/>
  <c r="E118" i="14"/>
  <c r="I118" i="14" s="1"/>
  <c r="E119" i="14"/>
  <c r="E120" i="14"/>
  <c r="I120" i="14" s="1"/>
  <c r="E121" i="14"/>
  <c r="I121" i="14" s="1"/>
  <c r="E122" i="14"/>
  <c r="E123" i="14"/>
  <c r="I123" i="14" s="1"/>
  <c r="E124" i="14"/>
  <c r="I124" i="14" s="1"/>
  <c r="E125" i="14"/>
  <c r="E126" i="14"/>
  <c r="E127" i="14"/>
  <c r="I127" i="14" s="1"/>
  <c r="E128" i="14"/>
  <c r="E129" i="14"/>
  <c r="I129" i="14" s="1"/>
  <c r="E130" i="14"/>
  <c r="I130" i="14" s="1"/>
  <c r="E131" i="14"/>
  <c r="E132" i="14"/>
  <c r="I132" i="14" s="1"/>
  <c r="E133" i="14"/>
  <c r="I133" i="14" s="1"/>
  <c r="E134" i="14"/>
  <c r="E135" i="14"/>
  <c r="I135" i="14" s="1"/>
  <c r="E136" i="14"/>
  <c r="I136" i="14" s="1"/>
  <c r="E137" i="14"/>
  <c r="E138" i="14"/>
  <c r="E139" i="14"/>
  <c r="I139" i="14" s="1"/>
  <c r="E140" i="14"/>
  <c r="E141" i="14"/>
  <c r="I141" i="14" s="1"/>
  <c r="E142" i="14"/>
  <c r="I142" i="14" s="1"/>
  <c r="E143" i="14"/>
  <c r="E144" i="14"/>
  <c r="I144" i="14" s="1"/>
  <c r="E145" i="14"/>
  <c r="I145" i="14" s="1"/>
  <c r="E146" i="14"/>
  <c r="E147" i="14"/>
  <c r="I147" i="14" s="1"/>
  <c r="E148" i="14"/>
  <c r="I148" i="14" s="1"/>
  <c r="E161" i="14"/>
  <c r="E162" i="14"/>
  <c r="E163" i="14"/>
  <c r="I163" i="14" s="1"/>
  <c r="E164" i="14"/>
  <c r="E165" i="14"/>
  <c r="I165" i="14" s="1"/>
  <c r="E166" i="14"/>
  <c r="I166" i="14" s="1"/>
  <c r="E167" i="14"/>
  <c r="E168" i="14"/>
  <c r="I168" i="14" s="1"/>
  <c r="E169" i="14"/>
  <c r="I169" i="14" s="1"/>
  <c r="E170" i="14"/>
  <c r="E171" i="14"/>
  <c r="I171" i="14" s="1"/>
  <c r="E172" i="14"/>
  <c r="I172" i="14" s="1"/>
  <c r="E173" i="14"/>
  <c r="E174" i="14"/>
  <c r="E175" i="14"/>
  <c r="I175" i="14" s="1"/>
  <c r="E176" i="14"/>
  <c r="E177" i="14"/>
  <c r="I177" i="14" s="1"/>
  <c r="E178" i="14"/>
  <c r="I178" i="14" s="1"/>
  <c r="E179" i="14"/>
  <c r="E180" i="14"/>
  <c r="I180" i="14" s="1"/>
  <c r="E181" i="14"/>
  <c r="I181" i="14" s="1"/>
  <c r="E182" i="14"/>
  <c r="E183" i="14"/>
  <c r="I183" i="14" s="1"/>
  <c r="E184" i="14"/>
  <c r="I184" i="14" s="1"/>
  <c r="E185" i="14"/>
  <c r="E190" i="14"/>
  <c r="I190" i="14" s="1"/>
  <c r="E191" i="14"/>
  <c r="E192" i="14"/>
  <c r="E193" i="14"/>
  <c r="I193" i="14" s="1"/>
  <c r="E194" i="14"/>
  <c r="I194" i="14" s="1"/>
  <c r="E195" i="14"/>
  <c r="I195" i="14" s="1"/>
  <c r="E196" i="14"/>
  <c r="I196" i="14" s="1"/>
  <c r="E197" i="14"/>
  <c r="I197" i="14" s="1"/>
  <c r="E198" i="14"/>
  <c r="E199" i="14"/>
  <c r="I199" i="14" s="1"/>
  <c r="E200" i="14"/>
  <c r="I200" i="14" s="1"/>
  <c r="E201" i="14"/>
  <c r="E202" i="14"/>
  <c r="I202" i="14" s="1"/>
  <c r="E203" i="14"/>
  <c r="E204" i="14"/>
  <c r="E205" i="14"/>
  <c r="I205" i="14" s="1"/>
  <c r="E206" i="14"/>
  <c r="I206" i="14" s="1"/>
  <c r="E207" i="14"/>
  <c r="I207" i="14" s="1"/>
  <c r="E208" i="14"/>
  <c r="I208" i="14" s="1"/>
  <c r="E209" i="14"/>
  <c r="I209" i="14" s="1"/>
  <c r="E210" i="14"/>
  <c r="E211" i="14"/>
  <c r="I211" i="14" s="1"/>
  <c r="E212" i="14"/>
  <c r="I212" i="14" s="1"/>
  <c r="E213" i="14"/>
  <c r="E214" i="14"/>
  <c r="I214" i="14" s="1"/>
  <c r="E215" i="14"/>
  <c r="E216" i="14"/>
  <c r="E217" i="14"/>
  <c r="I217" i="14" s="1"/>
  <c r="E218" i="14"/>
  <c r="I218" i="14" s="1"/>
  <c r="E219" i="14"/>
  <c r="I219" i="14" s="1"/>
  <c r="E220" i="14"/>
  <c r="I220" i="14" s="1"/>
  <c r="E221" i="14"/>
  <c r="I221" i="14" s="1"/>
  <c r="E222" i="14"/>
  <c r="E223" i="14"/>
  <c r="I223" i="14" s="1"/>
  <c r="E224" i="14"/>
  <c r="I224" i="14" s="1"/>
  <c r="E225" i="14"/>
  <c r="E226" i="14"/>
  <c r="I226" i="14" s="1"/>
  <c r="E227" i="14"/>
  <c r="E228" i="14"/>
  <c r="E229" i="14"/>
  <c r="I229" i="14" s="1"/>
  <c r="E230" i="14"/>
  <c r="I230" i="14" s="1"/>
  <c r="E231" i="14"/>
  <c r="I231" i="14" s="1"/>
  <c r="E232" i="14"/>
  <c r="I232" i="14" s="1"/>
  <c r="E233" i="14"/>
  <c r="I233" i="14" s="1"/>
  <c r="E234" i="14"/>
  <c r="E235" i="14"/>
  <c r="I235" i="14" s="1"/>
  <c r="E236" i="14"/>
  <c r="I236" i="14" s="1"/>
  <c r="E237" i="14"/>
  <c r="E238" i="14"/>
  <c r="I238" i="14" s="1"/>
  <c r="E239" i="14"/>
  <c r="E240" i="14"/>
  <c r="E241" i="14"/>
  <c r="I241" i="14" s="1"/>
  <c r="E242" i="14"/>
  <c r="I242" i="14" s="1"/>
  <c r="E243" i="14"/>
  <c r="I243" i="14" s="1"/>
  <c r="E244" i="14"/>
  <c r="I244" i="14" s="1"/>
  <c r="E245" i="14"/>
  <c r="I245" i="14" s="1"/>
  <c r="E246" i="14"/>
  <c r="E247" i="14"/>
  <c r="I247" i="14" s="1"/>
  <c r="E248" i="14"/>
  <c r="I248" i="14" s="1"/>
  <c r="E249" i="14"/>
  <c r="E250" i="14"/>
  <c r="I250" i="14" s="1"/>
  <c r="E251" i="14"/>
  <c r="E252" i="14"/>
  <c r="E253" i="14"/>
  <c r="I253" i="14" s="1"/>
  <c r="E254" i="14"/>
  <c r="I254" i="14" s="1"/>
  <c r="E255" i="14"/>
  <c r="I255" i="14" s="1"/>
  <c r="E256" i="14"/>
  <c r="I256" i="14" s="1"/>
  <c r="E257" i="14"/>
  <c r="I257" i="14" s="1"/>
  <c r="E258" i="14"/>
  <c r="E259" i="14"/>
  <c r="I259" i="14" s="1"/>
  <c r="E260" i="14"/>
  <c r="I260" i="14" s="1"/>
  <c r="E261" i="14"/>
  <c r="E262" i="14"/>
  <c r="I262" i="14" s="1"/>
  <c r="E263" i="14"/>
  <c r="E264" i="14"/>
  <c r="E265" i="14"/>
  <c r="I265" i="14" s="1"/>
  <c r="E266" i="14"/>
  <c r="I266" i="14" s="1"/>
  <c r="E267" i="14"/>
  <c r="I267" i="14" s="1"/>
  <c r="E268" i="14"/>
  <c r="I268" i="14" s="1"/>
  <c r="E269" i="14"/>
  <c r="I269" i="14" s="1"/>
  <c r="E270" i="14"/>
  <c r="E271" i="14"/>
  <c r="I271" i="14" s="1"/>
  <c r="E272" i="14"/>
  <c r="I272" i="14" s="1"/>
  <c r="E273" i="14"/>
  <c r="E274" i="14"/>
  <c r="I274" i="14" s="1"/>
  <c r="E275" i="14"/>
  <c r="E276" i="14"/>
  <c r="E277" i="14"/>
  <c r="I277" i="14" s="1"/>
  <c r="E278" i="14"/>
  <c r="I278" i="14" s="1"/>
  <c r="E100" i="14"/>
  <c r="I100" i="14" s="1"/>
  <c r="E97" i="14"/>
  <c r="E98" i="14" s="1"/>
  <c r="E99" i="14" s="1"/>
  <c r="I99" i="14" s="1"/>
  <c r="E88" i="14"/>
  <c r="E89" i="14" s="1"/>
  <c r="E90" i="14" s="1"/>
  <c r="E91" i="14" s="1"/>
  <c r="E92" i="14" s="1"/>
  <c r="E93" i="14" s="1"/>
  <c r="E94" i="14" s="1"/>
  <c r="E95" i="14" s="1"/>
  <c r="E96" i="14" s="1"/>
  <c r="I96" i="14" s="1"/>
  <c r="E16" i="14"/>
  <c r="E17" i="14" s="1"/>
  <c r="E18" i="14" s="1"/>
  <c r="E7" i="14"/>
  <c r="E8" i="14" s="1"/>
  <c r="E9" i="14" s="1"/>
  <c r="E10" i="14" s="1"/>
  <c r="E11" i="14" s="1"/>
  <c r="E12" i="14" s="1"/>
  <c r="E13" i="14" s="1"/>
  <c r="E14" i="14" s="1"/>
  <c r="E15" i="14" s="1"/>
  <c r="I15" i="14" s="1"/>
  <c r="E44" i="14"/>
  <c r="I44" i="14" s="1"/>
  <c r="E45" i="14"/>
  <c r="E46" i="14"/>
  <c r="I46" i="14" s="1"/>
  <c r="E47" i="14"/>
  <c r="I47" i="14" s="1"/>
  <c r="E48" i="14"/>
  <c r="E49" i="14"/>
  <c r="I49" i="14" s="1"/>
  <c r="E50" i="14"/>
  <c r="I50" i="14" s="1"/>
  <c r="E43" i="14"/>
  <c r="I43" i="14" s="1"/>
  <c r="E75" i="14"/>
  <c r="E76" i="14" s="1"/>
  <c r="E77" i="14" s="1"/>
  <c r="E78" i="14" s="1"/>
  <c r="E79" i="14" s="1"/>
  <c r="E80" i="14" s="1"/>
  <c r="E81" i="14" s="1"/>
  <c r="E82" i="14" s="1"/>
  <c r="E83" i="14" s="1"/>
  <c r="E84" i="14" s="1"/>
  <c r="E85" i="14" s="1"/>
  <c r="E86" i="14" s="1"/>
  <c r="I86" i="14" s="1"/>
  <c r="E52" i="14"/>
  <c r="I52" i="14" s="1"/>
  <c r="E53" i="14"/>
  <c r="E54" i="14"/>
  <c r="I54" i="14" s="1"/>
  <c r="E55" i="14"/>
  <c r="I55" i="14" s="1"/>
  <c r="E56" i="14"/>
  <c r="E57" i="14"/>
  <c r="I57" i="14" s="1"/>
  <c r="E58" i="14"/>
  <c r="I58" i="14" s="1"/>
  <c r="E59" i="14"/>
  <c r="E60" i="14"/>
  <c r="I60" i="14" s="1"/>
  <c r="E61" i="14"/>
  <c r="I61" i="14" s="1"/>
  <c r="E62" i="14"/>
  <c r="I62" i="14" s="1"/>
  <c r="E63" i="14"/>
  <c r="I63" i="14" s="1"/>
  <c r="E64" i="14"/>
  <c r="I64" i="14" s="1"/>
  <c r="E65" i="14"/>
  <c r="E66" i="14"/>
  <c r="I66" i="14" s="1"/>
  <c r="E67" i="14"/>
  <c r="I67" i="14" s="1"/>
  <c r="E68" i="14"/>
  <c r="E69" i="14"/>
  <c r="I69" i="14" s="1"/>
  <c r="E70" i="14"/>
  <c r="I70" i="14" s="1"/>
  <c r="E71" i="14"/>
  <c r="E72" i="14"/>
  <c r="I72" i="14" s="1"/>
  <c r="E73" i="14"/>
  <c r="I73" i="14" s="1"/>
  <c r="E74" i="14"/>
  <c r="I74" i="14" s="1"/>
  <c r="E51" i="14"/>
  <c r="I51" i="14" s="1"/>
  <c r="E31" i="14"/>
  <c r="E32" i="14" s="1"/>
  <c r="E33" i="14" s="1"/>
  <c r="E34" i="14" s="1"/>
  <c r="E35" i="14" s="1"/>
  <c r="E36" i="14" s="1"/>
  <c r="E37" i="14" s="1"/>
  <c r="E38" i="14" s="1"/>
  <c r="E39" i="14" s="1"/>
  <c r="E40" i="14" s="1"/>
  <c r="E41" i="14" s="1"/>
  <c r="E42" i="14" s="1"/>
  <c r="I42" i="14" s="1"/>
  <c r="E29" i="14"/>
  <c r="E30" i="14"/>
  <c r="I30" i="14" s="1"/>
  <c r="E28" i="14"/>
  <c r="I28" i="14" s="1"/>
  <c r="E27" i="14"/>
  <c r="E26" i="14"/>
  <c r="I26" i="14" s="1"/>
  <c r="E25" i="14"/>
  <c r="I25" i="14" s="1"/>
  <c r="E24" i="14"/>
  <c r="E20" i="14"/>
  <c r="I20" i="14" s="1"/>
  <c r="E21" i="14"/>
  <c r="I21" i="14" s="1"/>
  <c r="E22" i="14"/>
  <c r="I22" i="14" s="1"/>
  <c r="E23" i="14"/>
  <c r="I23" i="14" s="1"/>
  <c r="E19" i="14"/>
  <c r="I19" i="14" s="1"/>
  <c r="E4" i="14"/>
  <c r="I4" i="14" s="1"/>
  <c r="E5" i="14"/>
  <c r="I5" i="14" s="1"/>
  <c r="E6" i="14"/>
  <c r="I6" i="14" s="1"/>
  <c r="E3" i="14"/>
  <c r="I83" i="14" l="1"/>
  <c r="I35" i="14"/>
  <c r="I154" i="14"/>
  <c r="I94" i="14"/>
  <c r="I82" i="14"/>
  <c r="I34" i="14"/>
  <c r="I10" i="14"/>
  <c r="I153" i="14"/>
  <c r="I93" i="14"/>
  <c r="I81" i="14"/>
  <c r="I33" i="14"/>
  <c r="I9" i="14"/>
  <c r="I152" i="14"/>
  <c r="I92" i="14"/>
  <c r="I80" i="14"/>
  <c r="I32" i="14"/>
  <c r="I8" i="14"/>
  <c r="I151" i="14"/>
  <c r="I91" i="14"/>
  <c r="I79" i="14"/>
  <c r="I31" i="14"/>
  <c r="I7" i="14"/>
  <c r="I90" i="14"/>
  <c r="I78" i="14"/>
  <c r="I149" i="14"/>
  <c r="I89" i="14"/>
  <c r="I77" i="14"/>
  <c r="I41" i="14"/>
  <c r="I88" i="14"/>
  <c r="I76" i="14"/>
  <c r="I40" i="14"/>
  <c r="I16" i="14"/>
  <c r="I159" i="14"/>
  <c r="I75" i="14"/>
  <c r="I39" i="14"/>
  <c r="I98" i="14"/>
  <c r="I38" i="14"/>
  <c r="I14" i="14"/>
  <c r="I157" i="14"/>
  <c r="I97" i="14"/>
  <c r="I85" i="14"/>
  <c r="I37" i="14"/>
  <c r="I13" i="14"/>
  <c r="I156" i="14"/>
  <c r="I84" i="14"/>
  <c r="I36" i="14"/>
  <c r="I12" i="14"/>
  <c r="C881" i="5"/>
  <c r="E21" i="13" s="1"/>
  <c r="E20" i="13"/>
  <c r="C867" i="5"/>
  <c r="E7" i="13" s="1"/>
  <c r="K866" i="5"/>
  <c r="C903" i="5"/>
  <c r="E43" i="13" s="1"/>
  <c r="K902" i="5"/>
  <c r="C892" i="5"/>
  <c r="E32" i="13" s="1"/>
  <c r="K891" i="5"/>
  <c r="K880" i="5"/>
  <c r="C882" i="5"/>
  <c r="E22" i="13" s="1"/>
  <c r="T20" i="4"/>
  <c r="T21" i="4"/>
  <c r="T22" i="4"/>
  <c r="T23" i="4"/>
  <c r="T24" i="4"/>
  <c r="T25" i="4"/>
  <c r="T26" i="4"/>
  <c r="T27" i="4"/>
  <c r="T28" i="4"/>
  <c r="T29" i="4"/>
  <c r="T30" i="4"/>
  <c r="T31" i="4"/>
  <c r="T32" i="4"/>
  <c r="C868" i="5" l="1"/>
  <c r="E8" i="13" s="1"/>
  <c r="K881" i="5"/>
  <c r="K867" i="5"/>
  <c r="C904" i="5"/>
  <c r="E44" i="13" s="1"/>
  <c r="K903" i="5"/>
  <c r="C893" i="5"/>
  <c r="E33" i="13" s="1"/>
  <c r="K892" i="5"/>
  <c r="K882" i="5"/>
  <c r="C883" i="5"/>
  <c r="E23" i="13" s="1"/>
  <c r="T178" i="4"/>
  <c r="T177" i="4"/>
  <c r="T195" i="4"/>
  <c r="T194" i="4"/>
  <c r="T193" i="4"/>
  <c r="T192" i="4"/>
  <c r="T191" i="4"/>
  <c r="T190" i="4"/>
  <c r="T189" i="4"/>
  <c r="T188" i="4"/>
  <c r="T187" i="4"/>
  <c r="T186" i="4"/>
  <c r="T185" i="4"/>
  <c r="T184" i="4"/>
  <c r="T183" i="4"/>
  <c r="T182" i="4"/>
  <c r="T181" i="4"/>
  <c r="T180" i="4"/>
  <c r="T176" i="4"/>
  <c r="T175" i="4"/>
  <c r="T174" i="4"/>
  <c r="T173" i="4"/>
  <c r="T172" i="4"/>
  <c r="C172" i="4"/>
  <c r="C173" i="4" s="1"/>
  <c r="T171" i="4"/>
  <c r="T170" i="4"/>
  <c r="T169" i="4"/>
  <c r="T168" i="4"/>
  <c r="T167" i="4"/>
  <c r="T166" i="4"/>
  <c r="T165" i="4"/>
  <c r="T164" i="4"/>
  <c r="T163" i="4"/>
  <c r="T162" i="4"/>
  <c r="T161" i="4"/>
  <c r="T160" i="4"/>
  <c r="T159" i="4"/>
  <c r="T158" i="4"/>
  <c r="C158" i="4"/>
  <c r="C159" i="4" s="1"/>
  <c r="C160" i="4" s="1"/>
  <c r="T157" i="4"/>
  <c r="T156" i="4"/>
  <c r="T155" i="4"/>
  <c r="T154" i="4"/>
  <c r="T153" i="4"/>
  <c r="T152" i="4"/>
  <c r="T151" i="4"/>
  <c r="T150" i="4"/>
  <c r="T149" i="4"/>
  <c r="T148" i="4"/>
  <c r="T147" i="4"/>
  <c r="T146" i="4"/>
  <c r="T145" i="4"/>
  <c r="T144" i="4"/>
  <c r="T143" i="4"/>
  <c r="T142" i="4"/>
  <c r="T141" i="4"/>
  <c r="C141" i="4"/>
  <c r="C142" i="4" s="1"/>
  <c r="T140" i="4"/>
  <c r="T139" i="4"/>
  <c r="T138" i="4"/>
  <c r="T137" i="4"/>
  <c r="T136" i="4"/>
  <c r="T135" i="4"/>
  <c r="T134" i="4"/>
  <c r="C134" i="4"/>
  <c r="C135" i="4" s="1"/>
  <c r="C136" i="4" s="1"/>
  <c r="T133" i="4"/>
  <c r="T132" i="4"/>
  <c r="T131" i="4"/>
  <c r="T130" i="4"/>
  <c r="T129" i="4"/>
  <c r="T179" i="4"/>
  <c r="T128" i="4"/>
  <c r="T127" i="4"/>
  <c r="T126" i="4"/>
  <c r="T125" i="4"/>
  <c r="T124" i="4"/>
  <c r="T123" i="4"/>
  <c r="C123" i="4"/>
  <c r="C124" i="4" s="1"/>
  <c r="C125" i="4" s="1"/>
  <c r="T122" i="4"/>
  <c r="T121" i="4"/>
  <c r="T120" i="4"/>
  <c r="T119" i="4"/>
  <c r="T118" i="4"/>
  <c r="T117" i="4"/>
  <c r="T116" i="4"/>
  <c r="T115" i="4"/>
  <c r="T114" i="4"/>
  <c r="T113" i="4"/>
  <c r="C113" i="4"/>
  <c r="C114" i="4" s="1"/>
  <c r="C115" i="4" s="1"/>
  <c r="C116" i="4" s="1"/>
  <c r="C117" i="4" s="1"/>
  <c r="C118" i="4" s="1"/>
  <c r="C119" i="4" s="1"/>
  <c r="C120" i="4" s="1"/>
  <c r="C121" i="4" s="1"/>
  <c r="T112" i="4"/>
  <c r="T111" i="4"/>
  <c r="T110" i="4"/>
  <c r="T109" i="4"/>
  <c r="T108" i="4"/>
  <c r="C108" i="4"/>
  <c r="C109" i="4" s="1"/>
  <c r="T107" i="4"/>
  <c r="T106" i="4"/>
  <c r="T105" i="4"/>
  <c r="T104" i="4"/>
  <c r="T103" i="4"/>
  <c r="T102" i="4"/>
  <c r="T101" i="4"/>
  <c r="T100" i="4"/>
  <c r="T99" i="4"/>
  <c r="T98" i="4"/>
  <c r="T97" i="4"/>
  <c r="T96" i="4"/>
  <c r="C96" i="4"/>
  <c r="C97" i="4" s="1"/>
  <c r="C98" i="4" s="1"/>
  <c r="C99" i="4" s="1"/>
  <c r="T95" i="4"/>
  <c r="T94" i="4"/>
  <c r="T93" i="4"/>
  <c r="T92" i="4"/>
  <c r="C92" i="4"/>
  <c r="C93" i="4" s="1"/>
  <c r="C94" i="4" s="1"/>
  <c r="T91" i="4"/>
  <c r="T90" i="4"/>
  <c r="T89" i="4"/>
  <c r="T88" i="4"/>
  <c r="T87" i="4"/>
  <c r="T86" i="4"/>
  <c r="T85" i="4"/>
  <c r="T84" i="4"/>
  <c r="T83" i="4"/>
  <c r="T82" i="4"/>
  <c r="T81" i="4"/>
  <c r="T80" i="4"/>
  <c r="T79" i="4"/>
  <c r="C79" i="4"/>
  <c r="C80" i="4" s="1"/>
  <c r="C81" i="4" s="1"/>
  <c r="T78" i="4"/>
  <c r="T77" i="4"/>
  <c r="T76" i="4"/>
  <c r="T75" i="4"/>
  <c r="T74" i="4"/>
  <c r="T73" i="4"/>
  <c r="T72" i="4"/>
  <c r="T71" i="4"/>
  <c r="T70" i="4"/>
  <c r="T69" i="4"/>
  <c r="T68" i="4"/>
  <c r="T67" i="4"/>
  <c r="C67" i="4"/>
  <c r="T66" i="4"/>
  <c r="T65" i="4"/>
  <c r="T64" i="4"/>
  <c r="T63" i="4"/>
  <c r="T62" i="4"/>
  <c r="T61" i="4"/>
  <c r="T60" i="4"/>
  <c r="T59" i="4"/>
  <c r="T58" i="4"/>
  <c r="T57" i="4"/>
  <c r="T56" i="4"/>
  <c r="T55" i="4"/>
  <c r="T54" i="4"/>
  <c r="T53" i="4"/>
  <c r="T52" i="4"/>
  <c r="T51" i="4"/>
  <c r="T50" i="4"/>
  <c r="T49" i="4"/>
  <c r="T48" i="4"/>
  <c r="C48" i="4"/>
  <c r="C49" i="4" s="1"/>
  <c r="T47" i="4"/>
  <c r="T46" i="4"/>
  <c r="T45" i="4"/>
  <c r="T44" i="4"/>
  <c r="T43" i="4"/>
  <c r="T42" i="4"/>
  <c r="T41" i="4"/>
  <c r="T40" i="4"/>
  <c r="T39" i="4"/>
  <c r="C39" i="4"/>
  <c r="C40" i="4" s="1"/>
  <c r="C41" i="4" s="1"/>
  <c r="T38" i="4"/>
  <c r="T37" i="4"/>
  <c r="T36" i="4"/>
  <c r="T35" i="4"/>
  <c r="T34" i="4"/>
  <c r="T33" i="4"/>
  <c r="C27" i="4"/>
  <c r="Y84" i="4"/>
  <c r="T19" i="4"/>
  <c r="T18" i="4"/>
  <c r="T17" i="4"/>
  <c r="T16" i="4"/>
  <c r="T15" i="4"/>
  <c r="T14" i="4"/>
  <c r="T13" i="4"/>
  <c r="T12" i="4"/>
  <c r="T11" i="4"/>
  <c r="C11" i="4"/>
  <c r="T10" i="4"/>
  <c r="T9" i="4"/>
  <c r="T8" i="4"/>
  <c r="T7" i="4"/>
  <c r="T6" i="4"/>
  <c r="Y63" i="4"/>
  <c r="T5" i="4"/>
  <c r="Y62" i="4"/>
  <c r="T4" i="4"/>
  <c r="X28" i="4"/>
  <c r="X29" i="4" s="1"/>
  <c r="X30" i="4" s="1"/>
  <c r="X31" i="4" s="1"/>
  <c r="X32" i="4" s="1"/>
  <c r="X33" i="4" s="1"/>
  <c r="X34" i="4" s="1"/>
  <c r="X35" i="4" s="1"/>
  <c r="X36" i="4" s="1"/>
  <c r="X37" i="4" s="1"/>
  <c r="X38" i="4" s="1"/>
  <c r="X39" i="4" s="1"/>
  <c r="T3" i="4"/>
  <c r="A3" i="4"/>
  <c r="T2" i="4"/>
  <c r="K2" i="4"/>
  <c r="J2" i="4"/>
  <c r="I2" i="4"/>
  <c r="H2" i="4"/>
  <c r="K868" i="5" l="1"/>
  <c r="C869" i="5"/>
  <c r="E9" i="13" s="1"/>
  <c r="C905" i="5"/>
  <c r="E45" i="13" s="1"/>
  <c r="K904" i="5"/>
  <c r="C894" i="5"/>
  <c r="E34" i="13" s="1"/>
  <c r="K893" i="5"/>
  <c r="C884" i="5"/>
  <c r="E24" i="13" s="1"/>
  <c r="K883" i="5"/>
  <c r="C28" i="4"/>
  <c r="C29" i="4" s="1"/>
  <c r="C42" i="4"/>
  <c r="C143" i="4"/>
  <c r="C137" i="4"/>
  <c r="C50" i="4"/>
  <c r="C82" i="4"/>
  <c r="J3" i="4"/>
  <c r="I3" i="4"/>
  <c r="H3" i="4"/>
  <c r="A4" i="4"/>
  <c r="K3" i="4"/>
  <c r="C68" i="4"/>
  <c r="C174" i="4"/>
  <c r="C870" i="5" l="1"/>
  <c r="E10" i="13" s="1"/>
  <c r="K869" i="5"/>
  <c r="K905" i="5"/>
  <c r="C906" i="5"/>
  <c r="E46" i="13" s="1"/>
  <c r="K894" i="5"/>
  <c r="C895" i="5"/>
  <c r="E35" i="13" s="1"/>
  <c r="C885" i="5"/>
  <c r="E25" i="13" s="1"/>
  <c r="K884" i="5"/>
  <c r="C871" i="5"/>
  <c r="E11" i="13" s="1"/>
  <c r="K870" i="5"/>
  <c r="C30" i="4"/>
  <c r="C69" i="4"/>
  <c r="C51" i="4"/>
  <c r="C175" i="4"/>
  <c r="C144" i="4"/>
  <c r="J4" i="4"/>
  <c r="H4" i="4"/>
  <c r="I4" i="4"/>
  <c r="A5" i="4"/>
  <c r="K4" i="4"/>
  <c r="K906" i="5" l="1"/>
  <c r="C907" i="5"/>
  <c r="E47" i="13" s="1"/>
  <c r="C896" i="5"/>
  <c r="E36" i="13" s="1"/>
  <c r="K895" i="5"/>
  <c r="C886" i="5"/>
  <c r="E26" i="13" s="1"/>
  <c r="K885" i="5"/>
  <c r="C872" i="5"/>
  <c r="E12" i="13" s="1"/>
  <c r="K871" i="5"/>
  <c r="I5" i="4"/>
  <c r="H5" i="4"/>
  <c r="A6" i="4"/>
  <c r="K5" i="4"/>
  <c r="J5" i="4"/>
  <c r="C176" i="4"/>
  <c r="C52" i="4"/>
  <c r="C145" i="4"/>
  <c r="C70" i="4"/>
  <c r="C31" i="4"/>
  <c r="C908" i="5" l="1"/>
  <c r="E48" i="13" s="1"/>
  <c r="K907" i="5"/>
  <c r="C897" i="5"/>
  <c r="E37" i="13" s="1"/>
  <c r="K896" i="5"/>
  <c r="C887" i="5"/>
  <c r="E27" i="13" s="1"/>
  <c r="K886" i="5"/>
  <c r="C873" i="5"/>
  <c r="E13" i="13" s="1"/>
  <c r="K872" i="5"/>
  <c r="C146" i="4"/>
  <c r="C32" i="4"/>
  <c r="C53" i="4"/>
  <c r="C71" i="4"/>
  <c r="H6" i="4"/>
  <c r="A7" i="4"/>
  <c r="J6" i="4"/>
  <c r="I6" i="4"/>
  <c r="K6" i="4"/>
  <c r="C909" i="5" l="1"/>
  <c r="E49" i="13" s="1"/>
  <c r="K908" i="5"/>
  <c r="K897" i="5"/>
  <c r="C898" i="5"/>
  <c r="E38" i="13" s="1"/>
  <c r="C888" i="5"/>
  <c r="K887" i="5"/>
  <c r="C874" i="5"/>
  <c r="E14" i="13" s="1"/>
  <c r="K873" i="5"/>
  <c r="C54" i="4"/>
  <c r="A8" i="4"/>
  <c r="K7" i="4"/>
  <c r="J7" i="4"/>
  <c r="I7" i="4"/>
  <c r="H7" i="4"/>
  <c r="C33" i="4"/>
  <c r="C72" i="4"/>
  <c r="C147" i="4"/>
  <c r="K888" i="5" l="1"/>
  <c r="E28" i="13"/>
  <c r="C910" i="5"/>
  <c r="K909" i="5"/>
  <c r="C899" i="5"/>
  <c r="K898" i="5"/>
  <c r="K874" i="5"/>
  <c r="C875" i="5"/>
  <c r="A9" i="4"/>
  <c r="K8" i="4"/>
  <c r="I8" i="4"/>
  <c r="H8" i="4"/>
  <c r="J8" i="4"/>
  <c r="C148" i="4"/>
  <c r="C55" i="4"/>
  <c r="C73" i="4"/>
  <c r="C34" i="4"/>
  <c r="K910" i="5" l="1"/>
  <c r="E50" i="13"/>
  <c r="K875" i="5"/>
  <c r="E15" i="13"/>
  <c r="K899" i="5"/>
  <c r="E39" i="13"/>
  <c r="C56" i="4"/>
  <c r="C74" i="4"/>
  <c r="C149" i="4"/>
  <c r="C35" i="4"/>
  <c r="J9" i="4"/>
  <c r="H9" i="4"/>
  <c r="A10" i="4"/>
  <c r="I9" i="4"/>
  <c r="K9" i="4"/>
  <c r="K10" i="4" l="1"/>
  <c r="J10" i="4"/>
  <c r="I10" i="4"/>
  <c r="A11" i="4"/>
  <c r="H10" i="4"/>
  <c r="C150" i="4"/>
  <c r="C75" i="4"/>
  <c r="C57" i="4"/>
  <c r="C36" i="4"/>
  <c r="I11" i="4" l="1"/>
  <c r="K11" i="4"/>
  <c r="J11" i="4"/>
  <c r="H11" i="4"/>
  <c r="A12" i="4"/>
  <c r="C58" i="4"/>
  <c r="C37" i="4"/>
  <c r="C76" i="4"/>
  <c r="C111" i="4"/>
  <c r="K12" i="4" l="1"/>
  <c r="J12" i="4"/>
  <c r="I12" i="4"/>
  <c r="H12" i="4"/>
  <c r="Y65" i="4"/>
  <c r="A13" i="4"/>
  <c r="C77" i="4"/>
  <c r="H13" i="4" l="1"/>
  <c r="K13" i="4"/>
  <c r="J13" i="4"/>
  <c r="I13" i="4"/>
  <c r="A14" i="4"/>
  <c r="K14" i="4" l="1"/>
  <c r="J14" i="4"/>
  <c r="I14" i="4"/>
  <c r="H14" i="4"/>
  <c r="A15" i="4"/>
  <c r="J15" i="4" l="1"/>
  <c r="I15" i="4"/>
  <c r="H15" i="4"/>
  <c r="A16" i="4"/>
  <c r="K15" i="4"/>
  <c r="H16" i="4" l="1"/>
  <c r="K16" i="4"/>
  <c r="J16" i="4"/>
  <c r="I16" i="4"/>
  <c r="A17" i="4"/>
  <c r="K17" i="4" l="1"/>
  <c r="H17" i="4"/>
  <c r="I17" i="4"/>
  <c r="J17" i="4"/>
  <c r="A18" i="4"/>
  <c r="I18" i="4" l="1"/>
  <c r="K18" i="4"/>
  <c r="J18" i="4"/>
  <c r="H18" i="4"/>
  <c r="A19" i="4"/>
  <c r="I19" i="4" l="1"/>
  <c r="J19" i="4"/>
  <c r="K19" i="4"/>
  <c r="H19" i="4"/>
  <c r="A20" i="4"/>
  <c r="H20" i="4" l="1"/>
  <c r="J20" i="4"/>
  <c r="K20" i="4"/>
  <c r="I20" i="4"/>
  <c r="Y66" i="4"/>
  <c r="A21" i="4"/>
  <c r="A22" i="4" l="1"/>
  <c r="K21" i="4"/>
  <c r="I21" i="4"/>
  <c r="J21" i="4"/>
  <c r="H21" i="4"/>
  <c r="A23" i="4" l="1"/>
  <c r="H22" i="4"/>
  <c r="I22" i="4"/>
  <c r="J22" i="4"/>
  <c r="K22" i="4"/>
  <c r="G2" i="4" l="1"/>
  <c r="H23" i="4"/>
  <c r="I23" i="4"/>
  <c r="J23" i="4"/>
  <c r="K23" i="4"/>
  <c r="A24" i="4"/>
  <c r="A25" i="4" s="1"/>
  <c r="V28" i="4"/>
  <c r="Y44" i="4" s="1"/>
  <c r="Y64" i="4"/>
  <c r="Y28" i="4"/>
  <c r="H24" i="4" l="1"/>
  <c r="I24" i="4"/>
  <c r="J24" i="4"/>
  <c r="K24" i="4"/>
  <c r="H25" i="4"/>
  <c r="I25" i="4"/>
  <c r="K25" i="4"/>
  <c r="J25" i="4"/>
  <c r="A26" i="4"/>
  <c r="Y87" i="4"/>
  <c r="J26" i="4" l="1"/>
  <c r="K26" i="4"/>
  <c r="H26" i="4"/>
  <c r="I26" i="4"/>
  <c r="G3" i="4"/>
  <c r="A27" i="4"/>
  <c r="V29" i="4"/>
  <c r="Y88" i="4"/>
  <c r="Y29" i="4"/>
  <c r="Y30" i="4"/>
  <c r="H27" i="4" l="1"/>
  <c r="I27" i="4"/>
  <c r="K27" i="4"/>
  <c r="J27" i="4"/>
  <c r="Y45" i="4"/>
  <c r="A28" i="4"/>
  <c r="K28" i="4" l="1"/>
  <c r="I28" i="4"/>
  <c r="H28" i="4"/>
  <c r="J28" i="4"/>
  <c r="A29" i="4"/>
  <c r="I29" i="4" l="1"/>
  <c r="H29" i="4"/>
  <c r="J29" i="4"/>
  <c r="A30" i="4"/>
  <c r="K29" i="4"/>
  <c r="I30" i="4" l="1"/>
  <c r="K30" i="4"/>
  <c r="H30" i="4"/>
  <c r="A31" i="4"/>
  <c r="J30" i="4"/>
  <c r="H31" i="4" l="1"/>
  <c r="A32" i="4"/>
  <c r="J31" i="4"/>
  <c r="K31" i="4"/>
  <c r="I31" i="4"/>
  <c r="K32" i="4" l="1"/>
  <c r="H32" i="4"/>
  <c r="A33" i="4"/>
  <c r="J32" i="4"/>
  <c r="I32" i="4"/>
  <c r="J33" i="4" l="1"/>
  <c r="A34" i="4"/>
  <c r="H33" i="4"/>
  <c r="I33" i="4"/>
  <c r="K33" i="4"/>
  <c r="H34" i="4" l="1"/>
  <c r="A35" i="4"/>
  <c r="J34" i="4"/>
  <c r="I34" i="4"/>
  <c r="K34" i="4"/>
  <c r="A36" i="4" l="1"/>
  <c r="K35" i="4"/>
  <c r="J35" i="4"/>
  <c r="I35" i="4"/>
  <c r="H35" i="4"/>
  <c r="J36" i="4" l="1"/>
  <c r="H36" i="4"/>
  <c r="I36" i="4"/>
  <c r="A37" i="4"/>
  <c r="K36" i="4"/>
  <c r="J37" i="4" l="1"/>
  <c r="I37" i="4"/>
  <c r="A38" i="4"/>
  <c r="H37" i="4"/>
  <c r="K37" i="4"/>
  <c r="K38" i="4" l="1"/>
  <c r="J38" i="4"/>
  <c r="I38" i="4"/>
  <c r="A39" i="4"/>
  <c r="H38" i="4"/>
  <c r="A40" i="4" l="1"/>
  <c r="I39" i="4"/>
  <c r="H39" i="4"/>
  <c r="J39" i="4"/>
  <c r="K39" i="4"/>
  <c r="H40" i="4" l="1"/>
  <c r="K40" i="4"/>
  <c r="A41" i="4"/>
  <c r="J40" i="4"/>
  <c r="I40" i="4"/>
  <c r="J41" i="4" l="1"/>
  <c r="K41" i="4"/>
  <c r="A42" i="4"/>
  <c r="H41" i="4"/>
  <c r="I41" i="4"/>
  <c r="K42" i="4" l="1"/>
  <c r="A43" i="4"/>
  <c r="J42" i="4"/>
  <c r="I42" i="4"/>
  <c r="H42" i="4"/>
  <c r="A44" i="4" l="1"/>
  <c r="K43" i="4"/>
  <c r="J43" i="4"/>
  <c r="I43" i="4"/>
  <c r="H43" i="4"/>
  <c r="A45" i="4" l="1"/>
  <c r="J44" i="4"/>
  <c r="H44" i="4"/>
  <c r="I44" i="4"/>
  <c r="K44" i="4"/>
  <c r="J45" i="4" l="1"/>
  <c r="I45" i="4"/>
  <c r="K45" i="4"/>
  <c r="H45" i="4"/>
  <c r="A46" i="4"/>
  <c r="K46" i="4" l="1"/>
  <c r="Y79" i="4"/>
  <c r="I46" i="4"/>
  <c r="A47" i="4"/>
  <c r="H46" i="4"/>
  <c r="J46" i="4"/>
  <c r="A48" i="4" l="1"/>
  <c r="H47" i="4"/>
  <c r="J47" i="4"/>
  <c r="I47" i="4"/>
  <c r="K47" i="4"/>
  <c r="K48" i="4" l="1"/>
  <c r="A49" i="4"/>
  <c r="I48" i="4"/>
  <c r="J48" i="4"/>
  <c r="H48" i="4"/>
  <c r="H49" i="4" l="1"/>
  <c r="I49" i="4"/>
  <c r="A50" i="4"/>
  <c r="J49" i="4"/>
  <c r="K49" i="4"/>
  <c r="H50" i="4" l="1"/>
  <c r="A51" i="4"/>
  <c r="K50" i="4"/>
  <c r="J50" i="4"/>
  <c r="I50" i="4"/>
  <c r="H51" i="4" l="1"/>
  <c r="A52" i="4"/>
  <c r="I51" i="4"/>
  <c r="K51" i="4"/>
  <c r="J51" i="4"/>
  <c r="I52" i="4" l="1"/>
  <c r="H52" i="4"/>
  <c r="K52" i="4"/>
  <c r="J52" i="4"/>
  <c r="A53" i="4"/>
  <c r="J53" i="4" l="1"/>
  <c r="I53" i="4"/>
  <c r="H53" i="4"/>
  <c r="A54" i="4"/>
  <c r="K53" i="4"/>
  <c r="A55" i="4" l="1"/>
  <c r="K54" i="4"/>
  <c r="H54" i="4"/>
  <c r="J54" i="4"/>
  <c r="I54" i="4"/>
  <c r="K55" i="4" l="1"/>
  <c r="A56" i="4"/>
  <c r="H55" i="4"/>
  <c r="I55" i="4"/>
  <c r="J55" i="4"/>
  <c r="H56" i="4" l="1"/>
  <c r="J56" i="4"/>
  <c r="I56" i="4"/>
  <c r="K56" i="4"/>
  <c r="A57" i="4"/>
  <c r="I57" i="4" l="1"/>
  <c r="H57" i="4"/>
  <c r="K57" i="4"/>
  <c r="J57" i="4"/>
  <c r="A58" i="4"/>
  <c r="A59" i="4" l="1"/>
  <c r="K58" i="4"/>
  <c r="I58" i="4"/>
  <c r="H58" i="4"/>
  <c r="J58" i="4"/>
  <c r="A60" i="4" l="1"/>
  <c r="K59" i="4"/>
  <c r="J59" i="4"/>
  <c r="I59" i="4"/>
  <c r="H59" i="4"/>
  <c r="J60" i="4" l="1"/>
  <c r="A61" i="4"/>
  <c r="H60" i="4"/>
  <c r="I60" i="4"/>
  <c r="K60" i="4"/>
  <c r="K61" i="4" l="1"/>
  <c r="I61" i="4"/>
  <c r="A62" i="4"/>
  <c r="J61" i="4"/>
  <c r="H61" i="4"/>
  <c r="K62" i="4" l="1"/>
  <c r="I62" i="4"/>
  <c r="A63" i="4"/>
  <c r="J62" i="4"/>
  <c r="H62" i="4"/>
  <c r="K63" i="4" l="1"/>
  <c r="H63" i="4"/>
  <c r="A64" i="4"/>
  <c r="I63" i="4"/>
  <c r="J63" i="4"/>
  <c r="H64" i="4" l="1"/>
  <c r="A65" i="4"/>
  <c r="J64" i="4"/>
  <c r="K64" i="4"/>
  <c r="I64" i="4"/>
  <c r="H65" i="4" l="1"/>
  <c r="K65" i="4"/>
  <c r="J65" i="4"/>
  <c r="I65" i="4"/>
  <c r="A66" i="4"/>
  <c r="G4" i="4" l="1"/>
  <c r="K66" i="4"/>
  <c r="J66" i="4"/>
  <c r="I66" i="4"/>
  <c r="A67" i="4"/>
  <c r="H66" i="4"/>
  <c r="V30" i="4"/>
  <c r="Y89" i="4"/>
  <c r="H67" i="4" l="1"/>
  <c r="A68" i="4"/>
  <c r="I67" i="4"/>
  <c r="J67" i="4"/>
  <c r="K67" i="4"/>
  <c r="Y46" i="4"/>
  <c r="Y31" i="4"/>
  <c r="K68" i="4" l="1"/>
  <c r="A69" i="4"/>
  <c r="I68" i="4"/>
  <c r="H68" i="4"/>
  <c r="J68" i="4"/>
  <c r="J69" i="4" l="1"/>
  <c r="K69" i="4"/>
  <c r="H69" i="4"/>
  <c r="A70" i="4"/>
  <c r="I69" i="4"/>
  <c r="K70" i="4" l="1"/>
  <c r="J70" i="4"/>
  <c r="A71" i="4"/>
  <c r="I70" i="4"/>
  <c r="H70" i="4"/>
  <c r="K71" i="4" l="1"/>
  <c r="H71" i="4"/>
  <c r="I71" i="4"/>
  <c r="A72" i="4"/>
  <c r="J71" i="4"/>
  <c r="K72" i="4" l="1"/>
  <c r="I72" i="4"/>
  <c r="A73" i="4"/>
  <c r="H72" i="4"/>
  <c r="J72" i="4"/>
  <c r="I73" i="4" l="1"/>
  <c r="H73" i="4"/>
  <c r="K73" i="4"/>
  <c r="A74" i="4"/>
  <c r="J73" i="4"/>
  <c r="A75" i="4" l="1"/>
  <c r="K74" i="4"/>
  <c r="I74" i="4"/>
  <c r="J74" i="4"/>
  <c r="H74" i="4"/>
  <c r="A76" i="4" l="1"/>
  <c r="H75" i="4"/>
  <c r="K75" i="4"/>
  <c r="J75" i="4"/>
  <c r="I75" i="4"/>
  <c r="I76" i="4" l="1"/>
  <c r="J76" i="4"/>
  <c r="K76" i="4"/>
  <c r="H76" i="4"/>
  <c r="A77" i="4"/>
  <c r="H77" i="4" l="1"/>
  <c r="I77" i="4"/>
  <c r="A78" i="4"/>
  <c r="J77" i="4"/>
  <c r="K77" i="4"/>
  <c r="K78" i="4" l="1"/>
  <c r="J78" i="4"/>
  <c r="I78" i="4"/>
  <c r="A79" i="4"/>
  <c r="H78" i="4"/>
  <c r="K79" i="4" l="1"/>
  <c r="J79" i="4"/>
  <c r="H79" i="4"/>
  <c r="I79" i="4"/>
  <c r="A80" i="4"/>
  <c r="H80" i="4" l="1"/>
  <c r="I80" i="4"/>
  <c r="A81" i="4"/>
  <c r="J80" i="4"/>
  <c r="K80" i="4"/>
  <c r="K81" i="4" l="1"/>
  <c r="H81" i="4"/>
  <c r="A82" i="4"/>
  <c r="I81" i="4"/>
  <c r="J81" i="4"/>
  <c r="A83" i="4" l="1"/>
  <c r="I82" i="4"/>
  <c r="K82" i="4"/>
  <c r="J82" i="4"/>
  <c r="H82" i="4"/>
  <c r="J83" i="4" l="1"/>
  <c r="A84" i="4"/>
  <c r="H83" i="4"/>
  <c r="Y80" i="4"/>
  <c r="K83" i="4"/>
  <c r="I83" i="4"/>
  <c r="H84" i="4" l="1"/>
  <c r="A85" i="4"/>
  <c r="J84" i="4"/>
  <c r="K84" i="4"/>
  <c r="I84" i="4"/>
  <c r="A86" i="4" l="1"/>
  <c r="J85" i="4"/>
  <c r="K85" i="4"/>
  <c r="H85" i="4"/>
  <c r="I85" i="4"/>
  <c r="A87" i="4" l="1"/>
  <c r="I86" i="4"/>
  <c r="H86" i="4"/>
  <c r="J86" i="4"/>
  <c r="K86" i="4"/>
  <c r="K87" i="4" l="1"/>
  <c r="A88" i="4"/>
  <c r="H87" i="4"/>
  <c r="J87" i="4"/>
  <c r="I87" i="4"/>
  <c r="K88" i="4" l="1"/>
  <c r="J88" i="4"/>
  <c r="I88" i="4"/>
  <c r="H88" i="4"/>
  <c r="A89" i="4"/>
  <c r="I89" i="4" l="1"/>
  <c r="K89" i="4"/>
  <c r="A90" i="4"/>
  <c r="H89" i="4"/>
  <c r="J89" i="4"/>
  <c r="I90" i="4" l="1"/>
  <c r="H90" i="4"/>
  <c r="A91" i="4"/>
  <c r="J90" i="4"/>
  <c r="K90" i="4"/>
  <c r="G5" i="4" l="1"/>
  <c r="I91" i="4"/>
  <c r="V31" i="4"/>
  <c r="A92" i="4"/>
  <c r="K91" i="4"/>
  <c r="H91" i="4"/>
  <c r="J91" i="4"/>
  <c r="Y90" i="4"/>
  <c r="H92" i="4" l="1"/>
  <c r="K92" i="4"/>
  <c r="J92" i="4"/>
  <c r="I92" i="4"/>
  <c r="A93" i="4"/>
  <c r="Y47" i="4"/>
  <c r="I93" i="4" l="1"/>
  <c r="A94" i="4"/>
  <c r="J93" i="4"/>
  <c r="H93" i="4"/>
  <c r="K93" i="4"/>
  <c r="K94" i="4" l="1"/>
  <c r="J94" i="4"/>
  <c r="H94" i="4"/>
  <c r="A95" i="4"/>
  <c r="I94" i="4"/>
  <c r="A96" i="4" l="1"/>
  <c r="H95" i="4"/>
  <c r="J95" i="4"/>
  <c r="I95" i="4"/>
  <c r="K95" i="4"/>
  <c r="I96" i="4" l="1"/>
  <c r="H96" i="4"/>
  <c r="J96" i="4"/>
  <c r="K96" i="4"/>
  <c r="A97" i="4"/>
  <c r="K97" i="4" l="1"/>
  <c r="I97" i="4"/>
  <c r="A98" i="4"/>
  <c r="J97" i="4"/>
  <c r="H97" i="4"/>
  <c r="K98" i="4" l="1"/>
  <c r="J98" i="4"/>
  <c r="I98" i="4"/>
  <c r="A99" i="4"/>
  <c r="H98" i="4"/>
  <c r="A100" i="4" l="1"/>
  <c r="I99" i="4"/>
  <c r="J99" i="4"/>
  <c r="K99" i="4"/>
  <c r="H99" i="4"/>
  <c r="A101" i="4" l="1"/>
  <c r="J100" i="4"/>
  <c r="I100" i="4"/>
  <c r="H100" i="4"/>
  <c r="K100" i="4"/>
  <c r="H101" i="4" l="1"/>
  <c r="A102" i="4"/>
  <c r="J101" i="4"/>
  <c r="I101" i="4"/>
  <c r="K101" i="4"/>
  <c r="A103" i="4" l="1"/>
  <c r="J102" i="4"/>
  <c r="K102" i="4"/>
  <c r="I102" i="4"/>
  <c r="H102" i="4"/>
  <c r="K103" i="4" l="1"/>
  <c r="A104" i="4"/>
  <c r="I103" i="4"/>
  <c r="H103" i="4"/>
  <c r="J103" i="4"/>
  <c r="A105" i="4" l="1"/>
  <c r="J104" i="4"/>
  <c r="H104" i="4"/>
  <c r="I104" i="4"/>
  <c r="K104" i="4"/>
  <c r="K105" i="4" l="1"/>
  <c r="J105" i="4"/>
  <c r="H105" i="4"/>
  <c r="I105" i="4"/>
  <c r="A106" i="4"/>
  <c r="I106" i="4" l="1"/>
  <c r="K106" i="4"/>
  <c r="H106" i="4"/>
  <c r="J106" i="4"/>
  <c r="A107" i="4"/>
  <c r="J107" i="4" l="1"/>
  <c r="K107" i="4"/>
  <c r="H107" i="4"/>
  <c r="A108" i="4"/>
  <c r="V32" i="4"/>
  <c r="G19" i="4"/>
  <c r="I107" i="4"/>
  <c r="Y104" i="4"/>
  <c r="A109" i="4" l="1"/>
  <c r="K108" i="4"/>
  <c r="H108" i="4"/>
  <c r="I108" i="4"/>
  <c r="J108" i="4"/>
  <c r="Y48" i="4"/>
  <c r="J109" i="4" l="1"/>
  <c r="I109" i="4"/>
  <c r="H109" i="4"/>
  <c r="A110" i="4"/>
  <c r="K109" i="4"/>
  <c r="I110" i="4" l="1"/>
  <c r="V33" i="4"/>
  <c r="G16" i="4"/>
  <c r="K110" i="4"/>
  <c r="G17" i="4"/>
  <c r="A111" i="4"/>
  <c r="Y81" i="4"/>
  <c r="J110" i="4"/>
  <c r="H110" i="4"/>
  <c r="G18" i="4"/>
  <c r="Y102" i="4"/>
  <c r="Y103" i="4"/>
  <c r="Y101" i="4"/>
  <c r="K111" i="4" l="1"/>
  <c r="J111" i="4"/>
  <c r="A112" i="4"/>
  <c r="H111" i="4"/>
  <c r="I111" i="4"/>
  <c r="Y49" i="4"/>
  <c r="A113" i="4" l="1"/>
  <c r="V34" i="4"/>
  <c r="J112" i="4"/>
  <c r="G8" i="4"/>
  <c r="H112" i="4"/>
  <c r="I112" i="4"/>
  <c r="Y77" i="4"/>
  <c r="K112" i="4"/>
  <c r="G7" i="4"/>
  <c r="G6" i="4"/>
  <c r="Y34" i="4"/>
  <c r="Y92" i="4"/>
  <c r="Y91" i="4"/>
  <c r="Y93" i="4"/>
  <c r="Y50" i="4" l="1"/>
  <c r="A114" i="4"/>
  <c r="K113" i="4"/>
  <c r="I113" i="4"/>
  <c r="J113" i="4"/>
  <c r="H113" i="4"/>
  <c r="Y33" i="4"/>
  <c r="Y35" i="4"/>
  <c r="Y32" i="4"/>
  <c r="I114" i="4" l="1"/>
  <c r="H114" i="4"/>
  <c r="A115" i="4"/>
  <c r="K114" i="4"/>
  <c r="J114" i="4"/>
  <c r="J115" i="4" l="1"/>
  <c r="K115" i="4"/>
  <c r="H115" i="4"/>
  <c r="A116" i="4"/>
  <c r="I115" i="4"/>
  <c r="A117" i="4" l="1"/>
  <c r="K116" i="4"/>
  <c r="J116" i="4"/>
  <c r="H116" i="4"/>
  <c r="I116" i="4"/>
  <c r="I117" i="4" l="1"/>
  <c r="J117" i="4"/>
  <c r="A118" i="4"/>
  <c r="K117" i="4"/>
  <c r="H117" i="4"/>
  <c r="A119" i="4" l="1"/>
  <c r="K118" i="4"/>
  <c r="J118" i="4"/>
  <c r="H118" i="4"/>
  <c r="I118" i="4"/>
  <c r="H119" i="4" l="1"/>
  <c r="J119" i="4"/>
  <c r="K119" i="4"/>
  <c r="A120" i="4"/>
  <c r="I119" i="4"/>
  <c r="A121" i="4" l="1"/>
  <c r="K120" i="4"/>
  <c r="H120" i="4"/>
  <c r="I120" i="4"/>
  <c r="Y78" i="4"/>
  <c r="J120" i="4"/>
  <c r="J121" i="4" l="1"/>
  <c r="I121" i="4"/>
  <c r="H121" i="4"/>
  <c r="A122" i="4"/>
  <c r="K121" i="4"/>
  <c r="A123" i="4" l="1"/>
  <c r="I122" i="4"/>
  <c r="K122" i="4"/>
  <c r="J122" i="4"/>
  <c r="H122" i="4"/>
  <c r="H123" i="4" l="1"/>
  <c r="K123" i="4"/>
  <c r="A124" i="4"/>
  <c r="J123" i="4"/>
  <c r="I123" i="4"/>
  <c r="K124" i="4" l="1"/>
  <c r="I124" i="4"/>
  <c r="J124" i="4"/>
  <c r="H124" i="4"/>
  <c r="A125" i="4"/>
  <c r="H125" i="4" l="1"/>
  <c r="I125" i="4"/>
  <c r="K125" i="4"/>
  <c r="A126" i="4"/>
  <c r="J125" i="4"/>
  <c r="H126" i="4" l="1"/>
  <c r="I126" i="4"/>
  <c r="K126" i="4"/>
  <c r="A127" i="4"/>
  <c r="J126" i="4"/>
  <c r="I127" i="4" l="1"/>
  <c r="K127" i="4"/>
  <c r="A128" i="4"/>
  <c r="A129" i="4" s="1"/>
  <c r="A130" i="4" s="1"/>
  <c r="A131" i="4" s="1"/>
  <c r="J127" i="4"/>
  <c r="H127" i="4"/>
  <c r="I128" i="4" l="1"/>
  <c r="J128" i="4"/>
  <c r="K128" i="4"/>
  <c r="H128" i="4"/>
  <c r="K129" i="4" l="1"/>
  <c r="I129" i="4"/>
  <c r="H129" i="4"/>
  <c r="J129" i="4"/>
  <c r="H130" i="4" l="1"/>
  <c r="J130" i="4"/>
  <c r="K130" i="4"/>
  <c r="I130" i="4"/>
  <c r="H131" i="4" l="1"/>
  <c r="J131" i="4"/>
  <c r="I131" i="4"/>
  <c r="A132" i="4"/>
  <c r="K131" i="4"/>
  <c r="J132" i="4" l="1"/>
  <c r="K132" i="4"/>
  <c r="I132" i="4"/>
  <c r="A133" i="4"/>
  <c r="H132" i="4"/>
  <c r="G12" i="4" l="1"/>
  <c r="A134" i="4"/>
  <c r="I133" i="4"/>
  <c r="V35" i="4"/>
  <c r="H133" i="4"/>
  <c r="K133" i="4"/>
  <c r="J133" i="4"/>
  <c r="Y97" i="4"/>
  <c r="Y51" i="4" l="1"/>
  <c r="K134" i="4"/>
  <c r="H134" i="4"/>
  <c r="A135" i="4"/>
  <c r="I134" i="4"/>
  <c r="J134" i="4"/>
  <c r="H135" i="4" l="1"/>
  <c r="I135" i="4"/>
  <c r="K135" i="4"/>
  <c r="A136" i="4"/>
  <c r="J135" i="4"/>
  <c r="I136" i="4" l="1"/>
  <c r="J136" i="4"/>
  <c r="A137" i="4"/>
  <c r="K136" i="4"/>
  <c r="H136" i="4"/>
  <c r="I137" i="4" l="1"/>
  <c r="A138" i="4"/>
  <c r="H137" i="4"/>
  <c r="J137" i="4"/>
  <c r="K137" i="4"/>
  <c r="H138" i="4" l="1"/>
  <c r="I138" i="4"/>
  <c r="A139" i="4"/>
  <c r="J138" i="4"/>
  <c r="K138" i="4"/>
  <c r="I139" i="4" l="1"/>
  <c r="H139" i="4"/>
  <c r="A140" i="4"/>
  <c r="K139" i="4"/>
  <c r="J139" i="4"/>
  <c r="V36" i="4" l="1"/>
  <c r="G9" i="4"/>
  <c r="A141" i="4"/>
  <c r="G11" i="4"/>
  <c r="K140" i="4"/>
  <c r="H140" i="4"/>
  <c r="J140" i="4"/>
  <c r="I140" i="4"/>
  <c r="G10" i="4"/>
  <c r="Y94" i="4"/>
  <c r="Y95" i="4"/>
  <c r="Y96" i="4"/>
  <c r="Y37" i="4"/>
  <c r="Y36" i="4"/>
  <c r="H141" i="4" l="1"/>
  <c r="K141" i="4"/>
  <c r="J141" i="4"/>
  <c r="A142" i="4"/>
  <c r="I141" i="4"/>
  <c r="Y52" i="4"/>
  <c r="K142" i="4" l="1"/>
  <c r="A143" i="4"/>
  <c r="I142" i="4"/>
  <c r="H142" i="4"/>
  <c r="J142" i="4"/>
  <c r="I143" i="4" l="1"/>
  <c r="K143" i="4"/>
  <c r="J143" i="4"/>
  <c r="A144" i="4"/>
  <c r="H143" i="4"/>
  <c r="A145" i="4" l="1"/>
  <c r="J144" i="4"/>
  <c r="K144" i="4"/>
  <c r="H144" i="4"/>
  <c r="I144" i="4"/>
  <c r="I145" i="4" l="1"/>
  <c r="H145" i="4"/>
  <c r="A146" i="4"/>
  <c r="J145" i="4"/>
  <c r="K145" i="4"/>
  <c r="H146" i="4" l="1"/>
  <c r="A147" i="4"/>
  <c r="K146" i="4"/>
  <c r="I146" i="4"/>
  <c r="J146" i="4"/>
  <c r="A148" i="4" l="1"/>
  <c r="K147" i="4"/>
  <c r="J147" i="4"/>
  <c r="I147" i="4"/>
  <c r="H147" i="4"/>
  <c r="K148" i="4" l="1"/>
  <c r="J148" i="4"/>
  <c r="H148" i="4"/>
  <c r="A149" i="4"/>
  <c r="I148" i="4"/>
  <c r="A150" i="4" l="1"/>
  <c r="I149" i="4"/>
  <c r="K149" i="4"/>
  <c r="J149" i="4"/>
  <c r="H149" i="4"/>
  <c r="J150" i="4" l="1"/>
  <c r="K150" i="4"/>
  <c r="I150" i="4"/>
  <c r="A151" i="4"/>
  <c r="H150" i="4"/>
  <c r="G22" i="4" l="1"/>
  <c r="K151" i="4"/>
  <c r="H151" i="4"/>
  <c r="Y72" i="4"/>
  <c r="I151" i="4"/>
  <c r="A152" i="4"/>
  <c r="J151" i="4"/>
  <c r="V37" i="4"/>
  <c r="Y107" i="4"/>
  <c r="I152" i="4" l="1"/>
  <c r="Y73" i="4"/>
  <c r="H152" i="4"/>
  <c r="K152" i="4"/>
  <c r="J152" i="4"/>
  <c r="A153" i="4"/>
  <c r="Y53" i="4"/>
  <c r="Y38" i="4"/>
  <c r="H153" i="4" l="1"/>
  <c r="K153" i="4"/>
  <c r="I153" i="4"/>
  <c r="J153" i="4"/>
  <c r="A154" i="4"/>
  <c r="Y74" i="4"/>
  <c r="J154" i="4" l="1"/>
  <c r="H154" i="4"/>
  <c r="A155" i="4"/>
  <c r="K154" i="4"/>
  <c r="I154" i="4"/>
  <c r="Y75" i="4"/>
  <c r="Y76" i="4" l="1"/>
  <c r="A156" i="4"/>
  <c r="K155" i="4"/>
  <c r="H155" i="4"/>
  <c r="I155" i="4"/>
  <c r="J155" i="4"/>
  <c r="H156" i="4" l="1"/>
  <c r="A157" i="4"/>
  <c r="K156" i="4"/>
  <c r="I156" i="4"/>
  <c r="J156" i="4"/>
  <c r="A158" i="4" l="1"/>
  <c r="K157" i="4"/>
  <c r="J157" i="4"/>
  <c r="H157" i="4"/>
  <c r="I157" i="4"/>
  <c r="H158" i="4" l="1"/>
  <c r="I158" i="4"/>
  <c r="J158" i="4"/>
  <c r="K158" i="4"/>
  <c r="A159" i="4"/>
  <c r="I159" i="4" l="1"/>
  <c r="H159" i="4"/>
  <c r="J159" i="4"/>
  <c r="K159" i="4"/>
  <c r="A160" i="4"/>
  <c r="A161" i="4" l="1"/>
  <c r="J160" i="4"/>
  <c r="I160" i="4"/>
  <c r="H160" i="4"/>
  <c r="K160" i="4"/>
  <c r="I161" i="4" l="1"/>
  <c r="A162" i="4"/>
  <c r="H161" i="4"/>
  <c r="K161" i="4"/>
  <c r="J161" i="4"/>
  <c r="V38" i="4" l="1"/>
  <c r="J162" i="4"/>
  <c r="G13" i="4"/>
  <c r="H162" i="4"/>
  <c r="A163" i="4"/>
  <c r="Y68" i="4"/>
  <c r="I162" i="4"/>
  <c r="K162" i="4"/>
  <c r="G15" i="4"/>
  <c r="G14" i="4"/>
  <c r="Y100" i="4"/>
  <c r="Y39" i="4"/>
  <c r="Y99" i="4"/>
  <c r="Y98" i="4"/>
  <c r="J163" i="4" l="1"/>
  <c r="I163" i="4"/>
  <c r="A164" i="4"/>
  <c r="H163" i="4"/>
  <c r="K163" i="4"/>
  <c r="Y54" i="4"/>
  <c r="H164" i="4" l="1"/>
  <c r="I164" i="4"/>
  <c r="A165" i="4"/>
  <c r="K164" i="4"/>
  <c r="J164" i="4"/>
  <c r="H165" i="4" l="1"/>
  <c r="I165" i="4"/>
  <c r="K165" i="4"/>
  <c r="A166" i="4"/>
  <c r="J165" i="4"/>
  <c r="I166" i="4" l="1"/>
  <c r="H166" i="4"/>
  <c r="A167" i="4"/>
  <c r="J166" i="4"/>
  <c r="K166" i="4"/>
  <c r="A168" i="4" l="1"/>
  <c r="I167" i="4"/>
  <c r="H167" i="4"/>
  <c r="J167" i="4"/>
  <c r="K167" i="4"/>
  <c r="J168" i="4" l="1"/>
  <c r="K168" i="4"/>
  <c r="A169" i="4"/>
  <c r="I168" i="4"/>
  <c r="H168" i="4"/>
  <c r="H169" i="4" l="1"/>
  <c r="J169" i="4"/>
  <c r="A170" i="4"/>
  <c r="I169" i="4"/>
  <c r="K169" i="4"/>
  <c r="K170" i="4" l="1"/>
  <c r="I170" i="4"/>
  <c r="H170" i="4"/>
  <c r="A171" i="4"/>
  <c r="J170" i="4"/>
  <c r="H171" i="4" l="1"/>
  <c r="A172" i="4"/>
  <c r="K171" i="4"/>
  <c r="I171" i="4"/>
  <c r="J171" i="4"/>
  <c r="I172" i="4" l="1"/>
  <c r="K172" i="4"/>
  <c r="A173" i="4"/>
  <c r="J172" i="4"/>
  <c r="H172" i="4"/>
  <c r="A174" i="4" l="1"/>
  <c r="I173" i="4"/>
  <c r="J173" i="4"/>
  <c r="H173" i="4"/>
  <c r="K173" i="4"/>
  <c r="I174" i="4" l="1"/>
  <c r="K174" i="4"/>
  <c r="H174" i="4"/>
  <c r="A175" i="4"/>
  <c r="J174" i="4"/>
  <c r="H175" i="4" l="1"/>
  <c r="J175" i="4"/>
  <c r="I175" i="4"/>
  <c r="A176" i="4"/>
  <c r="K175" i="4"/>
  <c r="A177" i="4" l="1"/>
  <c r="V39" i="4" s="1"/>
  <c r="K176" i="4"/>
  <c r="J176" i="4"/>
  <c r="I176" i="4"/>
  <c r="Y69" i="4"/>
  <c r="H176" i="4"/>
  <c r="A178" i="4" l="1"/>
  <c r="G21" i="4"/>
  <c r="G20" i="4"/>
  <c r="J177" i="4"/>
  <c r="I177" i="4"/>
  <c r="H177" i="4"/>
  <c r="K177" i="4"/>
  <c r="Y105" i="4"/>
  <c r="Y106" i="4"/>
  <c r="A179" i="4" l="1"/>
  <c r="Y67" i="4"/>
  <c r="A180" i="4"/>
  <c r="A181" i="4" s="1"/>
  <c r="A182" i="4" s="1"/>
  <c r="A183" i="4" s="1"/>
  <c r="A184" i="4" s="1"/>
  <c r="A185" i="4" s="1"/>
  <c r="I179" i="4"/>
  <c r="J179" i="4"/>
  <c r="K179" i="4"/>
  <c r="H179" i="4"/>
  <c r="K178" i="4"/>
  <c r="H178" i="4"/>
  <c r="J178" i="4"/>
  <c r="I178" i="4"/>
  <c r="I180" i="4" l="1"/>
  <c r="K180" i="4"/>
  <c r="J180" i="4"/>
  <c r="H180" i="4"/>
  <c r="Y40" i="4"/>
  <c r="Y55" i="4" l="1"/>
  <c r="H181" i="4"/>
  <c r="K181" i="4"/>
  <c r="I181" i="4"/>
  <c r="J181" i="4"/>
  <c r="I182" i="4" l="1"/>
  <c r="J182" i="4"/>
  <c r="H182" i="4"/>
  <c r="K182" i="4"/>
  <c r="K183" i="4" l="1"/>
  <c r="H183" i="4"/>
  <c r="I183" i="4"/>
  <c r="J183" i="4"/>
  <c r="H184" i="4" l="1"/>
  <c r="K184" i="4"/>
  <c r="I184" i="4"/>
  <c r="J184" i="4"/>
  <c r="A186" i="4" l="1"/>
  <c r="K185" i="4"/>
  <c r="J185" i="4"/>
  <c r="H185" i="4"/>
  <c r="I185" i="4"/>
  <c r="A187" i="4" l="1"/>
  <c r="I186" i="4"/>
  <c r="H186" i="4"/>
  <c r="K186" i="4"/>
  <c r="J186" i="4"/>
  <c r="A188" i="4" l="1"/>
  <c r="H187" i="4"/>
  <c r="K187" i="4"/>
  <c r="I187" i="4"/>
  <c r="J187" i="4"/>
  <c r="H188" i="4" l="1"/>
  <c r="K188" i="4"/>
  <c r="J188" i="4"/>
  <c r="A189" i="4"/>
  <c r="I188" i="4"/>
  <c r="J189" i="4" l="1"/>
  <c r="K189" i="4"/>
  <c r="H189" i="4"/>
  <c r="I189" i="4"/>
  <c r="A190" i="4"/>
  <c r="I190" i="4" l="1"/>
  <c r="J190" i="4"/>
  <c r="H190" i="4"/>
  <c r="K190" i="4"/>
  <c r="A191" i="4"/>
  <c r="I191" i="4" l="1"/>
  <c r="A192" i="4"/>
  <c r="J191" i="4"/>
  <c r="Y71" i="4"/>
  <c r="H191" i="4"/>
  <c r="K191" i="4"/>
  <c r="J192" i="4" l="1"/>
  <c r="I192" i="4"/>
  <c r="H192" i="4"/>
  <c r="A193" i="4"/>
  <c r="K192" i="4"/>
  <c r="J193" i="4" l="1"/>
  <c r="K193" i="4"/>
  <c r="A194" i="4"/>
  <c r="H193" i="4"/>
  <c r="I193" i="4"/>
  <c r="A195" i="4" l="1"/>
  <c r="V40" i="4" s="1"/>
  <c r="I194" i="4"/>
  <c r="H194" i="4"/>
  <c r="K194" i="4"/>
  <c r="J194" i="4"/>
  <c r="A197" i="4" l="1"/>
  <c r="H195" i="4"/>
  <c r="K195" i="4"/>
  <c r="J195" i="4"/>
  <c r="I195" i="4"/>
  <c r="Y56" i="4" l="1"/>
  <c r="Y60" i="4"/>
  <c r="G28" i="13" l="1"/>
  <c r="E1082" i="5" l="1"/>
  <c r="E1081" i="5"/>
  <c r="E1080" i="5"/>
  <c r="E1079" i="5"/>
  <c r="E1078" i="5"/>
  <c r="E1077" i="5"/>
  <c r="E1076" i="5"/>
  <c r="E1075" i="5"/>
  <c r="E1074" i="5"/>
  <c r="E1073" i="5"/>
  <c r="E1072" i="5"/>
  <c r="E1071" i="5"/>
  <c r="E1070" i="5"/>
  <c r="E1069" i="5"/>
  <c r="E1068" i="5"/>
  <c r="E1067" i="5"/>
  <c r="E1066" i="5"/>
  <c r="E1065" i="5"/>
  <c r="E1064" i="5"/>
  <c r="E1063" i="5"/>
  <c r="E1062" i="5"/>
  <c r="E1061" i="5"/>
  <c r="E1060" i="5"/>
  <c r="E1059" i="5"/>
  <c r="E1058" i="5"/>
  <c r="E1057" i="5"/>
  <c r="E1056" i="5"/>
  <c r="E1055" i="5"/>
  <c r="E1054" i="5"/>
  <c r="E1053" i="5"/>
  <c r="E1052" i="5"/>
  <c r="E1051" i="5"/>
  <c r="E1050" i="5"/>
  <c r="E1049" i="5"/>
  <c r="E1048" i="5"/>
  <c r="E1047" i="5"/>
  <c r="E1046" i="5"/>
  <c r="E1045" i="5"/>
  <c r="E1044" i="5"/>
  <c r="E1043" i="5"/>
  <c r="E1042" i="5"/>
  <c r="E1041" i="5"/>
  <c r="E1040" i="5"/>
  <c r="E1039" i="5"/>
  <c r="E1038" i="5"/>
  <c r="E1037" i="5"/>
  <c r="E1036" i="5"/>
  <c r="E1035" i="5"/>
  <c r="E955" i="5"/>
  <c r="E956" i="5"/>
  <c r="E957" i="5"/>
  <c r="E958" i="5"/>
  <c r="E959" i="5"/>
  <c r="E960" i="5"/>
  <c r="E961" i="5"/>
  <c r="E962" i="5"/>
  <c r="E963" i="5"/>
  <c r="E964" i="5"/>
  <c r="E965" i="5"/>
  <c r="E966" i="5"/>
  <c r="E967" i="5"/>
  <c r="E968" i="5"/>
  <c r="E969" i="5"/>
  <c r="E970" i="5"/>
  <c r="E971" i="5"/>
  <c r="E972" i="5"/>
  <c r="E973" i="5"/>
  <c r="E974" i="5"/>
  <c r="E975" i="5"/>
  <c r="E976" i="5"/>
  <c r="E977" i="5"/>
  <c r="E978" i="5"/>
  <c r="E979" i="5"/>
  <c r="E980" i="5"/>
  <c r="E981" i="5"/>
  <c r="E982" i="5"/>
  <c r="E983" i="5"/>
  <c r="E984" i="5"/>
  <c r="E985" i="5"/>
  <c r="E986" i="5"/>
  <c r="E987" i="5"/>
  <c r="E988" i="5"/>
  <c r="E989" i="5"/>
  <c r="E990" i="5"/>
  <c r="E991" i="5"/>
  <c r="E992" i="5"/>
  <c r="E993" i="5"/>
  <c r="E994" i="5"/>
  <c r="E995" i="5"/>
  <c r="E996" i="5"/>
  <c r="E997" i="5"/>
  <c r="E998" i="5"/>
  <c r="E999" i="5"/>
  <c r="E1000" i="5"/>
  <c r="E1001" i="5"/>
  <c r="E1002" i="5"/>
  <c r="E1003" i="5"/>
  <c r="E1004" i="5"/>
  <c r="E1005" i="5"/>
  <c r="E1006" i="5"/>
  <c r="E1007" i="5"/>
  <c r="E1008" i="5"/>
  <c r="E1009" i="5"/>
  <c r="E1010" i="5"/>
  <c r="E1011" i="5"/>
  <c r="E1012" i="5"/>
  <c r="E1013" i="5"/>
  <c r="E1014" i="5"/>
  <c r="E1015" i="5"/>
  <c r="E1016" i="5"/>
  <c r="E1017" i="5"/>
  <c r="E954" i="5"/>
  <c r="H133" i="13"/>
  <c r="H68" i="13"/>
  <c r="H3" i="13"/>
  <c r="G94" i="13"/>
  <c r="G93" i="13"/>
  <c r="G3" i="13"/>
  <c r="F101" i="13"/>
  <c r="F94" i="13"/>
  <c r="F87" i="13"/>
  <c r="F80" i="13"/>
  <c r="F73" i="13"/>
  <c r="F66" i="13"/>
  <c r="F59" i="13"/>
  <c r="F52" i="13"/>
  <c r="F45" i="13"/>
  <c r="F38" i="13"/>
  <c r="F31" i="13"/>
  <c r="F24" i="13"/>
  <c r="F17" i="13"/>
  <c r="F10" i="13"/>
  <c r="F4" i="13"/>
  <c r="F3" i="13"/>
  <c r="C131" i="13"/>
  <c r="C115" i="13"/>
  <c r="C99" i="13"/>
  <c r="C83" i="13"/>
  <c r="C67" i="13"/>
  <c r="C51" i="13"/>
  <c r="C35" i="13"/>
  <c r="C19" i="13"/>
  <c r="C4" i="13"/>
  <c r="C3" i="13"/>
  <c r="I173" i="13"/>
  <c r="I172" i="13"/>
  <c r="I171" i="13"/>
  <c r="I170" i="13"/>
  <c r="I169" i="13"/>
  <c r="I168" i="13"/>
  <c r="I167" i="13"/>
  <c r="I166" i="13"/>
  <c r="I165" i="13"/>
  <c r="I164" i="13"/>
  <c r="I151" i="13"/>
  <c r="I138" i="13"/>
  <c r="I129" i="13"/>
  <c r="I120" i="13"/>
  <c r="I111" i="13"/>
  <c r="I102" i="13"/>
  <c r="I190" i="13"/>
  <c r="I189" i="13"/>
  <c r="I175" i="13"/>
  <c r="I174" i="13"/>
  <c r="I95" i="13"/>
  <c r="I94" i="13"/>
  <c r="I88" i="13"/>
  <c r="I83" i="13"/>
  <c r="I70" i="13"/>
  <c r="I63" i="13"/>
  <c r="I62" i="13"/>
  <c r="I56" i="13"/>
  <c r="I43" i="13"/>
  <c r="I30" i="13"/>
  <c r="I23" i="13"/>
  <c r="I22" i="13"/>
  <c r="I16" i="13"/>
  <c r="I3" i="13"/>
  <c r="G29" i="13" l="1"/>
  <c r="A136" i="2"/>
  <c r="A137" i="2" s="1"/>
  <c r="A138" i="2" s="1"/>
  <c r="A139" i="2" s="1"/>
  <c r="A140" i="2" s="1"/>
  <c r="A141" i="2" s="1"/>
  <c r="A142" i="2" s="1"/>
  <c r="A143" i="2" s="1"/>
  <c r="A144" i="2" s="1"/>
  <c r="A145" i="2" s="1"/>
  <c r="A146" i="2" s="1"/>
  <c r="E1277" i="5" l="1"/>
  <c r="E1274" i="5"/>
  <c r="E1275" i="5"/>
  <c r="E1276" i="5"/>
  <c r="E1150" i="5"/>
  <c r="E1151" i="5"/>
  <c r="E1152" i="5"/>
  <c r="E1153" i="5"/>
  <c r="E1154" i="5"/>
  <c r="E1155" i="5"/>
  <c r="E1156" i="5"/>
  <c r="E1157" i="5"/>
  <c r="E1158" i="5"/>
  <c r="E1159" i="5"/>
  <c r="E1160" i="5"/>
  <c r="E1161" i="5"/>
  <c r="E1162" i="5"/>
  <c r="E1163" i="5"/>
  <c r="E1164" i="5"/>
  <c r="E1165" i="5"/>
  <c r="E1166" i="5"/>
  <c r="E1167" i="5"/>
  <c r="E1168" i="5"/>
  <c r="E1169" i="5"/>
  <c r="E1170" i="5"/>
  <c r="E1171" i="5"/>
  <c r="E1172" i="5"/>
  <c r="E1173" i="5"/>
  <c r="E1174" i="5"/>
  <c r="E1175" i="5"/>
  <c r="E1176" i="5"/>
  <c r="E1177" i="5"/>
  <c r="E1178" i="5"/>
  <c r="E1179" i="5"/>
  <c r="E1180" i="5"/>
  <c r="E1181" i="5"/>
  <c r="E1182" i="5"/>
  <c r="E1183" i="5"/>
  <c r="E1184" i="5"/>
  <c r="E1185" i="5"/>
  <c r="E1186" i="5"/>
  <c r="E1187" i="5"/>
  <c r="E1188" i="5"/>
  <c r="E1189" i="5"/>
  <c r="E1190" i="5"/>
  <c r="E1191" i="5"/>
  <c r="E1192" i="5"/>
  <c r="E1193" i="5"/>
  <c r="E1194" i="5"/>
  <c r="E1195" i="5"/>
  <c r="E1196" i="5"/>
  <c r="E1197" i="5"/>
  <c r="E1198" i="5"/>
  <c r="E1199" i="5"/>
  <c r="E1200" i="5"/>
  <c r="E1201" i="5"/>
  <c r="E1202" i="5"/>
  <c r="E1203" i="5"/>
  <c r="E1204" i="5"/>
  <c r="E1205" i="5"/>
  <c r="E1206" i="5"/>
  <c r="E1207" i="5"/>
  <c r="E1208" i="5"/>
  <c r="E1209" i="5"/>
  <c r="E1210" i="5"/>
  <c r="E1211" i="5"/>
  <c r="E1212" i="5"/>
  <c r="E1215" i="5"/>
  <c r="E1216" i="5"/>
  <c r="E1217" i="5"/>
  <c r="E1218" i="5"/>
  <c r="E1219" i="5"/>
  <c r="E1220" i="5"/>
  <c r="E1221" i="5"/>
  <c r="E1222" i="5"/>
  <c r="E1223" i="5"/>
  <c r="E1224" i="5"/>
  <c r="E1225" i="5"/>
  <c r="E1226" i="5"/>
  <c r="E1227" i="5"/>
  <c r="E1228" i="5"/>
  <c r="E1229" i="5"/>
  <c r="E1230" i="5"/>
  <c r="E1231" i="5"/>
  <c r="E1232" i="5"/>
  <c r="E1233" i="5"/>
  <c r="E1234" i="5"/>
  <c r="E1235" i="5"/>
  <c r="E1236" i="5"/>
  <c r="E1237" i="5"/>
  <c r="E1238" i="5"/>
  <c r="E1239" i="5"/>
  <c r="E1240" i="5"/>
  <c r="E1241" i="5"/>
  <c r="E1242" i="5"/>
  <c r="E1243" i="5"/>
  <c r="E1244" i="5"/>
  <c r="E1245" i="5"/>
  <c r="E1246" i="5"/>
  <c r="E1247" i="5"/>
  <c r="E1248" i="5"/>
  <c r="E1249" i="5"/>
  <c r="E1250" i="5"/>
  <c r="E1251" i="5"/>
  <c r="E1252" i="5"/>
  <c r="E1253" i="5"/>
  <c r="E1254" i="5"/>
  <c r="E1255" i="5"/>
  <c r="E1256" i="5"/>
  <c r="E1257" i="5"/>
  <c r="E1258" i="5"/>
  <c r="E1259" i="5"/>
  <c r="E1260" i="5"/>
  <c r="E1261" i="5"/>
  <c r="E1262" i="5"/>
  <c r="E1263" i="5"/>
  <c r="E1264" i="5"/>
  <c r="E1265" i="5"/>
  <c r="E1266" i="5"/>
  <c r="E1267" i="5"/>
  <c r="E1268" i="5"/>
  <c r="E1269" i="5"/>
  <c r="E1270" i="5"/>
  <c r="E1271" i="5"/>
  <c r="E1272" i="5"/>
  <c r="E1273" i="5"/>
  <c r="J1276" i="5" l="1"/>
  <c r="J1275" i="5"/>
  <c r="J1277" i="5"/>
  <c r="J1274" i="5"/>
  <c r="K661" i="5"/>
  <c r="K357" i="5"/>
  <c r="K241" i="5"/>
  <c r="B172" i="11" l="1"/>
  <c r="B173" i="11"/>
  <c r="B174" i="11"/>
  <c r="B175" i="11"/>
  <c r="B176" i="11"/>
  <c r="B177" i="11"/>
  <c r="B178" i="11"/>
  <c r="B179" i="11"/>
  <c r="B180" i="11"/>
  <c r="B181" i="11"/>
  <c r="B182" i="11"/>
  <c r="B183" i="11"/>
  <c r="B184" i="11"/>
  <c r="B171" i="11"/>
  <c r="E1214" i="5" l="1"/>
  <c r="E1149" i="5"/>
  <c r="E1085" i="5"/>
  <c r="E1086" i="5"/>
  <c r="E1087" i="5"/>
  <c r="E1088" i="5"/>
  <c r="E1089" i="5"/>
  <c r="E1090" i="5"/>
  <c r="E1091" i="5"/>
  <c r="E1092" i="5"/>
  <c r="E1093" i="5"/>
  <c r="E1094" i="5"/>
  <c r="E1095" i="5"/>
  <c r="E1096" i="5"/>
  <c r="E1097" i="5"/>
  <c r="E1098" i="5"/>
  <c r="E1099" i="5"/>
  <c r="E1100" i="5"/>
  <c r="E1101" i="5"/>
  <c r="E1102" i="5"/>
  <c r="E1103" i="5"/>
  <c r="E1104" i="5"/>
  <c r="E1105" i="5"/>
  <c r="E1106" i="5"/>
  <c r="E1107" i="5"/>
  <c r="E1108" i="5"/>
  <c r="E1109" i="5"/>
  <c r="E1110" i="5"/>
  <c r="E1111" i="5"/>
  <c r="E1112" i="5"/>
  <c r="E1113" i="5"/>
  <c r="E1114" i="5"/>
  <c r="E1115" i="5"/>
  <c r="E1116" i="5"/>
  <c r="E1117" i="5"/>
  <c r="E1118" i="5"/>
  <c r="E1119" i="5"/>
  <c r="E1120" i="5"/>
  <c r="E1121" i="5"/>
  <c r="E1122" i="5"/>
  <c r="E1123" i="5"/>
  <c r="E1124" i="5"/>
  <c r="E1125" i="5"/>
  <c r="E1126" i="5"/>
  <c r="E1127" i="5"/>
  <c r="E1128" i="5"/>
  <c r="E1129" i="5"/>
  <c r="E1130" i="5"/>
  <c r="E1131" i="5"/>
  <c r="E1132" i="5"/>
  <c r="E1133" i="5"/>
  <c r="E1134" i="5"/>
  <c r="E1135" i="5"/>
  <c r="E1136" i="5"/>
  <c r="E1137" i="5"/>
  <c r="E1138" i="5"/>
  <c r="E1139" i="5"/>
  <c r="E1140" i="5"/>
  <c r="E1141" i="5"/>
  <c r="E1142" i="5"/>
  <c r="E1143" i="5"/>
  <c r="E1144" i="5"/>
  <c r="E1145" i="5"/>
  <c r="E1146" i="5"/>
  <c r="E1147" i="5"/>
  <c r="J1273" i="5" l="1"/>
  <c r="K251" i="5"/>
  <c r="K240" i="5"/>
  <c r="J679" i="5"/>
  <c r="J680" i="5"/>
  <c r="J681" i="5"/>
  <c r="J682" i="5"/>
  <c r="J683" i="5"/>
  <c r="J684" i="5"/>
  <c r="J685" i="5"/>
  <c r="J686" i="5"/>
  <c r="J687" i="5"/>
  <c r="J688" i="5"/>
  <c r="J689" i="5"/>
  <c r="J690" i="5"/>
  <c r="J691" i="5"/>
  <c r="J692" i="5"/>
  <c r="J678" i="5"/>
  <c r="K678" i="5" s="1"/>
  <c r="C679" i="5"/>
  <c r="E69" i="13" s="1"/>
  <c r="K222" i="5"/>
  <c r="K223" i="5"/>
  <c r="C224" i="5"/>
  <c r="K234" i="5"/>
  <c r="K235" i="5"/>
  <c r="K236" i="5"/>
  <c r="K237" i="5"/>
  <c r="K224" i="5" l="1"/>
  <c r="C680" i="5"/>
  <c r="C225" i="5"/>
  <c r="K679" i="5"/>
  <c r="J1270" i="5"/>
  <c r="J1271" i="5"/>
  <c r="J1272" i="5"/>
  <c r="K680" i="5" l="1"/>
  <c r="E70" i="13"/>
  <c r="C681" i="5"/>
  <c r="E71" i="13" s="1"/>
  <c r="K225" i="5"/>
  <c r="C682" i="5"/>
  <c r="E72" i="13" s="1"/>
  <c r="C226" i="5"/>
  <c r="K681" i="5"/>
  <c r="K682" i="5"/>
  <c r="J1269" i="5"/>
  <c r="J121" i="5"/>
  <c r="K121" i="5" s="1"/>
  <c r="K122" i="5"/>
  <c r="J362" i="5"/>
  <c r="J459" i="5"/>
  <c r="C683" i="5" l="1"/>
  <c r="C227" i="5"/>
  <c r="K226" i="5"/>
  <c r="K227" i="5"/>
  <c r="C228" i="5"/>
  <c r="J475" i="5"/>
  <c r="K475" i="5" s="1"/>
  <c r="J427" i="5"/>
  <c r="K427" i="5" s="1"/>
  <c r="E73" i="13" l="1"/>
  <c r="K683" i="5"/>
  <c r="C684" i="5"/>
  <c r="E74" i="13" s="1"/>
  <c r="K228" i="5"/>
  <c r="C229" i="5"/>
  <c r="J397" i="5"/>
  <c r="J413" i="5" s="1"/>
  <c r="J429" i="5" s="1"/>
  <c r="J445" i="5" s="1"/>
  <c r="J461" i="5" s="1"/>
  <c r="J477" i="5" s="1"/>
  <c r="J493" i="5" s="1"/>
  <c r="J398" i="5"/>
  <c r="J414" i="5" s="1"/>
  <c r="J430" i="5" s="1"/>
  <c r="J446" i="5" s="1"/>
  <c r="J462" i="5" s="1"/>
  <c r="J478" i="5" s="1"/>
  <c r="J494" i="5" s="1"/>
  <c r="J399" i="5"/>
  <c r="J415" i="5" s="1"/>
  <c r="J431" i="5" s="1"/>
  <c r="J447" i="5" s="1"/>
  <c r="J463" i="5" s="1"/>
  <c r="J479" i="5" s="1"/>
  <c r="J495" i="5" s="1"/>
  <c r="J400" i="5"/>
  <c r="J416" i="5" s="1"/>
  <c r="J432" i="5" s="1"/>
  <c r="J448" i="5" s="1"/>
  <c r="J464" i="5" s="1"/>
  <c r="J480" i="5" s="1"/>
  <c r="J496" i="5" s="1"/>
  <c r="J401" i="5"/>
  <c r="J417" i="5" s="1"/>
  <c r="J433" i="5" s="1"/>
  <c r="J449" i="5" s="1"/>
  <c r="J465" i="5" s="1"/>
  <c r="J481" i="5" s="1"/>
  <c r="J497" i="5" s="1"/>
  <c r="J402" i="5"/>
  <c r="J418" i="5" s="1"/>
  <c r="J434" i="5" s="1"/>
  <c r="J450" i="5" s="1"/>
  <c r="J466" i="5" s="1"/>
  <c r="J482" i="5" s="1"/>
  <c r="J498" i="5" s="1"/>
  <c r="J403" i="5"/>
  <c r="J419" i="5" s="1"/>
  <c r="J435" i="5" s="1"/>
  <c r="J451" i="5" s="1"/>
  <c r="J467" i="5" s="1"/>
  <c r="J483" i="5" s="1"/>
  <c r="J499" i="5" s="1"/>
  <c r="J404" i="5"/>
  <c r="J420" i="5" s="1"/>
  <c r="J436" i="5" s="1"/>
  <c r="J452" i="5" s="1"/>
  <c r="J468" i="5" s="1"/>
  <c r="J484" i="5" s="1"/>
  <c r="J500" i="5" s="1"/>
  <c r="J396" i="5"/>
  <c r="J412" i="5" s="1"/>
  <c r="J428" i="5" s="1"/>
  <c r="J444" i="5" s="1"/>
  <c r="J460" i="5" s="1"/>
  <c r="J476" i="5" s="1"/>
  <c r="J492" i="5" s="1"/>
  <c r="G381" i="5"/>
  <c r="G382" i="5"/>
  <c r="G383" i="5"/>
  <c r="G384" i="5"/>
  <c r="G385" i="5"/>
  <c r="G386" i="5"/>
  <c r="G387" i="5"/>
  <c r="G388" i="5"/>
  <c r="G389" i="5"/>
  <c r="G390" i="5"/>
  <c r="G391" i="5"/>
  <c r="G392" i="5"/>
  <c r="G393" i="5"/>
  <c r="G394" i="5"/>
  <c r="G380" i="5"/>
  <c r="C685" i="5" l="1"/>
  <c r="E75" i="13" s="1"/>
  <c r="K684" i="5"/>
  <c r="C230" i="5"/>
  <c r="K229" i="5"/>
  <c r="J667" i="5"/>
  <c r="J665" i="5"/>
  <c r="J664" i="5"/>
  <c r="E381" i="5"/>
  <c r="E382" i="5"/>
  <c r="E398" i="5" s="1"/>
  <c r="E414" i="5" s="1"/>
  <c r="E430" i="5" s="1"/>
  <c r="E446" i="5" s="1"/>
  <c r="E462" i="5" s="1"/>
  <c r="E478" i="5" s="1"/>
  <c r="E494" i="5" s="1"/>
  <c r="E383" i="5"/>
  <c r="E399" i="5" s="1"/>
  <c r="E415" i="5" s="1"/>
  <c r="E431" i="5" s="1"/>
  <c r="E447" i="5" s="1"/>
  <c r="E463" i="5" s="1"/>
  <c r="E479" i="5" s="1"/>
  <c r="E495" i="5" s="1"/>
  <c r="E384" i="5"/>
  <c r="E385" i="5"/>
  <c r="E386" i="5"/>
  <c r="E402" i="5" s="1"/>
  <c r="E418" i="5" s="1"/>
  <c r="E434" i="5" s="1"/>
  <c r="E450" i="5" s="1"/>
  <c r="E466" i="5" s="1"/>
  <c r="E482" i="5" s="1"/>
  <c r="E498" i="5" s="1"/>
  <c r="E387" i="5"/>
  <c r="E403" i="5" s="1"/>
  <c r="E419" i="5" s="1"/>
  <c r="E435" i="5" s="1"/>
  <c r="E451" i="5" s="1"/>
  <c r="E467" i="5" s="1"/>
  <c r="E483" i="5" s="1"/>
  <c r="E499" i="5" s="1"/>
  <c r="E388" i="5"/>
  <c r="E404" i="5" s="1"/>
  <c r="E420" i="5" s="1"/>
  <c r="E436" i="5" s="1"/>
  <c r="E452" i="5" s="1"/>
  <c r="E468" i="5" s="1"/>
  <c r="E484" i="5" s="1"/>
  <c r="E500" i="5" s="1"/>
  <c r="E389" i="5"/>
  <c r="E405" i="5" s="1"/>
  <c r="E421" i="5" s="1"/>
  <c r="E437" i="5" s="1"/>
  <c r="E453" i="5" s="1"/>
  <c r="E469" i="5" s="1"/>
  <c r="E485" i="5" s="1"/>
  <c r="E501" i="5" s="1"/>
  <c r="E390" i="5"/>
  <c r="E406" i="5" s="1"/>
  <c r="E422" i="5" s="1"/>
  <c r="E438" i="5" s="1"/>
  <c r="E454" i="5" s="1"/>
  <c r="E470" i="5" s="1"/>
  <c r="E486" i="5" s="1"/>
  <c r="E502" i="5" s="1"/>
  <c r="E391" i="5"/>
  <c r="E407" i="5" s="1"/>
  <c r="E423" i="5" s="1"/>
  <c r="E439" i="5" s="1"/>
  <c r="E455" i="5" s="1"/>
  <c r="E471" i="5" s="1"/>
  <c r="E487" i="5" s="1"/>
  <c r="E503" i="5" s="1"/>
  <c r="E392" i="5"/>
  <c r="E408" i="5" s="1"/>
  <c r="E424" i="5" s="1"/>
  <c r="E440" i="5" s="1"/>
  <c r="E456" i="5" s="1"/>
  <c r="E472" i="5" s="1"/>
  <c r="E488" i="5" s="1"/>
  <c r="E504" i="5" s="1"/>
  <c r="E393" i="5"/>
  <c r="E409" i="5" s="1"/>
  <c r="E425" i="5" s="1"/>
  <c r="E441" i="5" s="1"/>
  <c r="E457" i="5" s="1"/>
  <c r="E473" i="5" s="1"/>
  <c r="E489" i="5" s="1"/>
  <c r="E505" i="5" s="1"/>
  <c r="E394" i="5"/>
  <c r="E410" i="5" s="1"/>
  <c r="E426" i="5" s="1"/>
  <c r="E442" i="5" s="1"/>
  <c r="E458" i="5" s="1"/>
  <c r="E474" i="5" s="1"/>
  <c r="E490" i="5" s="1"/>
  <c r="E506" i="5" s="1"/>
  <c r="E380" i="5"/>
  <c r="E396" i="5" l="1"/>
  <c r="C20" i="13"/>
  <c r="K685" i="5"/>
  <c r="C686" i="5"/>
  <c r="E76" i="13" s="1"/>
  <c r="E400" i="5"/>
  <c r="E397" i="5"/>
  <c r="E401" i="5"/>
  <c r="K230" i="5"/>
  <c r="C231" i="5"/>
  <c r="J666" i="5"/>
  <c r="E412" i="5" l="1"/>
  <c r="C36" i="13"/>
  <c r="C687" i="5"/>
  <c r="E77" i="13" s="1"/>
  <c r="K686" i="5"/>
  <c r="E416" i="5"/>
  <c r="E413" i="5"/>
  <c r="E417" i="5"/>
  <c r="K231" i="5"/>
  <c r="C232" i="5"/>
  <c r="C688" i="5" l="1"/>
  <c r="E78" i="13" s="1"/>
  <c r="K687" i="5"/>
  <c r="E428" i="5"/>
  <c r="C52" i="13"/>
  <c r="E432" i="5"/>
  <c r="E429" i="5"/>
  <c r="E433" i="5"/>
  <c r="C233" i="5"/>
  <c r="K232" i="5"/>
  <c r="J261" i="5"/>
  <c r="K261" i="5" s="1"/>
  <c r="J260" i="5"/>
  <c r="K260" i="5" s="1"/>
  <c r="J1268" i="5"/>
  <c r="J1259" i="5"/>
  <c r="J1262" i="5"/>
  <c r="J1264" i="5"/>
  <c r="J1266" i="5"/>
  <c r="K233" i="5" l="1"/>
  <c r="K688" i="5"/>
  <c r="C689" i="5"/>
  <c r="E79" i="13" s="1"/>
  <c r="E444" i="5"/>
  <c r="C68" i="13"/>
  <c r="E448" i="5"/>
  <c r="E445" i="5"/>
  <c r="E449" i="5"/>
  <c r="J1260" i="5"/>
  <c r="J1257" i="5"/>
  <c r="J1265" i="5"/>
  <c r="J1267" i="5"/>
  <c r="J1261" i="5"/>
  <c r="J1263" i="5"/>
  <c r="J1256" i="5"/>
  <c r="J1258" i="5"/>
  <c r="E460" i="5" l="1"/>
  <c r="C84" i="13"/>
  <c r="K689" i="5"/>
  <c r="C690" i="5"/>
  <c r="E80" i="13" s="1"/>
  <c r="E464" i="5"/>
  <c r="E461" i="5"/>
  <c r="E465" i="5"/>
  <c r="J116" i="5"/>
  <c r="J117" i="5"/>
  <c r="J115" i="5"/>
  <c r="K690" i="5" l="1"/>
  <c r="C691" i="5"/>
  <c r="E81" i="13" s="1"/>
  <c r="E476" i="5"/>
  <c r="C100" i="13"/>
  <c r="E480" i="5"/>
  <c r="E477" i="5"/>
  <c r="E481" i="5"/>
  <c r="E325" i="7"/>
  <c r="E327" i="7"/>
  <c r="E328" i="7"/>
  <c r="E329" i="7"/>
  <c r="E330" i="7"/>
  <c r="E331" i="7"/>
  <c r="E332" i="7"/>
  <c r="E333" i="7"/>
  <c r="E334" i="7"/>
  <c r="E335" i="7"/>
  <c r="E336" i="7"/>
  <c r="E337" i="7"/>
  <c r="E338" i="7"/>
  <c r="E324" i="7"/>
  <c r="E245" i="7"/>
  <c r="E246" i="7"/>
  <c r="E247" i="7"/>
  <c r="E248" i="7"/>
  <c r="E249" i="7"/>
  <c r="E250" i="7"/>
  <c r="E244" i="7"/>
  <c r="E237" i="7"/>
  <c r="E238" i="7"/>
  <c r="E239" i="7"/>
  <c r="E240" i="7"/>
  <c r="E241" i="7"/>
  <c r="E242" i="7"/>
  <c r="E236" i="7"/>
  <c r="E229" i="7"/>
  <c r="E230" i="7"/>
  <c r="E231" i="7"/>
  <c r="E232" i="7"/>
  <c r="E233" i="7"/>
  <c r="E234" i="7"/>
  <c r="E228" i="7"/>
  <c r="E492" i="5" l="1"/>
  <c r="C116" i="13"/>
  <c r="C692" i="5"/>
  <c r="E82" i="13" s="1"/>
  <c r="K691" i="5"/>
  <c r="E496" i="5"/>
  <c r="E493" i="5"/>
  <c r="E497" i="5"/>
  <c r="J927" i="5"/>
  <c r="J926" i="5"/>
  <c r="C132" i="13" l="1"/>
  <c r="K692" i="5"/>
  <c r="J507" i="5"/>
  <c r="J508" i="5"/>
  <c r="J364" i="5"/>
  <c r="J365" i="5"/>
  <c r="J366" i="5"/>
  <c r="J367" i="5"/>
  <c r="J368" i="5"/>
  <c r="J369" i="5"/>
  <c r="J370" i="5"/>
  <c r="J371" i="5"/>
  <c r="J372" i="5"/>
  <c r="J373" i="5"/>
  <c r="J374" i="5"/>
  <c r="J375" i="5"/>
  <c r="J376" i="5"/>
  <c r="J377" i="5"/>
  <c r="J378" i="5"/>
  <c r="J258" i="5"/>
  <c r="J257" i="5"/>
  <c r="J259" i="5"/>
  <c r="J315" i="5" l="1"/>
  <c r="J319" i="5"/>
  <c r="J317" i="5"/>
  <c r="J286" i="5" l="1"/>
  <c r="J287" i="5"/>
  <c r="J288" i="5"/>
  <c r="J289" i="5"/>
  <c r="J290" i="5"/>
  <c r="J291" i="5"/>
  <c r="J292" i="5"/>
  <c r="J293" i="5"/>
  <c r="J294" i="5"/>
  <c r="J295" i="5"/>
  <c r="J296" i="5"/>
  <c r="J285" i="5"/>
  <c r="K285" i="5" s="1"/>
  <c r="J297" i="5"/>
  <c r="J299" i="5" l="1"/>
  <c r="J304" i="5"/>
  <c r="J322" i="5" l="1"/>
  <c r="J321" i="5"/>
  <c r="J320" i="5"/>
  <c r="J313" i="5"/>
  <c r="J311" i="5"/>
  <c r="K311" i="5" s="1"/>
  <c r="C312" i="5"/>
  <c r="K310" i="5"/>
  <c r="K364" i="5"/>
  <c r="K380" i="5"/>
  <c r="K396" i="5"/>
  <c r="K412" i="5"/>
  <c r="K428" i="5"/>
  <c r="K444" i="5"/>
  <c r="K460" i="5"/>
  <c r="K476" i="5"/>
  <c r="K492" i="5"/>
  <c r="J394" i="5"/>
  <c r="J410" i="5" s="1"/>
  <c r="J426" i="5" s="1"/>
  <c r="J442" i="5" s="1"/>
  <c r="J458" i="5" s="1"/>
  <c r="J474" i="5" s="1"/>
  <c r="J490" i="5" s="1"/>
  <c r="J506" i="5" s="1"/>
  <c r="J393" i="5"/>
  <c r="J409" i="5" s="1"/>
  <c r="J425" i="5" s="1"/>
  <c r="J441" i="5" s="1"/>
  <c r="J457" i="5" s="1"/>
  <c r="J473" i="5" s="1"/>
  <c r="J489" i="5" s="1"/>
  <c r="J505" i="5" s="1"/>
  <c r="J392" i="5"/>
  <c r="J408" i="5" s="1"/>
  <c r="J424" i="5" s="1"/>
  <c r="J440" i="5" s="1"/>
  <c r="J456" i="5" s="1"/>
  <c r="J472" i="5" s="1"/>
  <c r="J488" i="5" s="1"/>
  <c r="J504" i="5" s="1"/>
  <c r="J391" i="5"/>
  <c r="J407" i="5" s="1"/>
  <c r="J423" i="5" s="1"/>
  <c r="J439" i="5" s="1"/>
  <c r="J455" i="5" s="1"/>
  <c r="J471" i="5" s="1"/>
  <c r="J487" i="5" s="1"/>
  <c r="J503" i="5" s="1"/>
  <c r="J390" i="5"/>
  <c r="J406" i="5" s="1"/>
  <c r="J422" i="5" s="1"/>
  <c r="J438" i="5" s="1"/>
  <c r="J454" i="5" s="1"/>
  <c r="J470" i="5" s="1"/>
  <c r="J486" i="5" s="1"/>
  <c r="J502" i="5" s="1"/>
  <c r="J389" i="5"/>
  <c r="J405" i="5" s="1"/>
  <c r="J421" i="5" s="1"/>
  <c r="J437" i="5" s="1"/>
  <c r="J453" i="5" s="1"/>
  <c r="J469" i="5" s="1"/>
  <c r="J485" i="5" s="1"/>
  <c r="J501" i="5" s="1"/>
  <c r="C313" i="5" l="1"/>
  <c r="K312" i="5"/>
  <c r="K313" i="5" l="1"/>
  <c r="C314" i="5"/>
  <c r="K314" i="5" l="1"/>
  <c r="C315" i="5"/>
  <c r="C124" i="5"/>
  <c r="K120" i="5"/>
  <c r="D1084" i="5"/>
  <c r="E1084" i="5" s="1"/>
  <c r="K124" i="5" l="1"/>
  <c r="I191" i="13"/>
  <c r="K315" i="5"/>
  <c r="H4" i="13"/>
  <c r="C316" i="5"/>
  <c r="C125" i="5"/>
  <c r="I192" i="13" l="1"/>
  <c r="K316" i="5"/>
  <c r="C317" i="5"/>
  <c r="K125" i="5"/>
  <c r="C126" i="5"/>
  <c r="C127" i="5" l="1"/>
  <c r="I193" i="13"/>
  <c r="K317" i="5"/>
  <c r="C318" i="5"/>
  <c r="K318" i="5" l="1"/>
  <c r="C128" i="5"/>
  <c r="I194" i="13"/>
  <c r="C319" i="5"/>
  <c r="C129" i="5" l="1"/>
  <c r="I195" i="13"/>
  <c r="K319" i="5"/>
  <c r="C320" i="5"/>
  <c r="K320" i="5" l="1"/>
  <c r="C130" i="5"/>
  <c r="I196" i="13"/>
  <c r="C321" i="5"/>
  <c r="J1235" i="5"/>
  <c r="J1238" i="5"/>
  <c r="J1242" i="5"/>
  <c r="J1244" i="5"/>
  <c r="J1246" i="5"/>
  <c r="J1247" i="5"/>
  <c r="J1248" i="5"/>
  <c r="J1250" i="5"/>
  <c r="K321" i="5" l="1"/>
  <c r="I197" i="13"/>
  <c r="C131" i="5"/>
  <c r="C132" i="5" s="1"/>
  <c r="K130" i="5"/>
  <c r="C322" i="5"/>
  <c r="J1254" i="5"/>
  <c r="J1253" i="5"/>
  <c r="J1241" i="5"/>
  <c r="J1245" i="5"/>
  <c r="J1236" i="5"/>
  <c r="J1251" i="5"/>
  <c r="J1239" i="5"/>
  <c r="J1243" i="5"/>
  <c r="J1255" i="5"/>
  <c r="J1240" i="5"/>
  <c r="J1252" i="5"/>
  <c r="J1249" i="5"/>
  <c r="J1237" i="5"/>
  <c r="C133" i="5" l="1"/>
  <c r="K132" i="5"/>
  <c r="K322" i="5"/>
  <c r="I198" i="13"/>
  <c r="K131" i="5"/>
  <c r="C323" i="5"/>
  <c r="K323" i="5" l="1"/>
  <c r="K133" i="5"/>
  <c r="I199" i="13"/>
  <c r="C144" i="5"/>
  <c r="C153" i="5" s="1"/>
  <c r="C261" i="7"/>
  <c r="A261" i="7"/>
  <c r="H260" i="7"/>
  <c r="J695" i="5"/>
  <c r="J696" i="5"/>
  <c r="J697" i="5"/>
  <c r="J698" i="5"/>
  <c r="J699" i="5"/>
  <c r="J700" i="5"/>
  <c r="J701" i="5"/>
  <c r="J702" i="5"/>
  <c r="J703" i="5"/>
  <c r="J704" i="5"/>
  <c r="J705" i="5"/>
  <c r="J706" i="5"/>
  <c r="J707" i="5"/>
  <c r="J708" i="5"/>
  <c r="J694" i="5"/>
  <c r="C365" i="5"/>
  <c r="C509" i="5"/>
  <c r="D5" i="13" s="1"/>
  <c r="J208" i="5"/>
  <c r="J209" i="5"/>
  <c r="J210" i="5"/>
  <c r="J211" i="5"/>
  <c r="J212" i="5"/>
  <c r="J213" i="5"/>
  <c r="J214" i="5"/>
  <c r="J215" i="5"/>
  <c r="J216" i="5"/>
  <c r="J217" i="5"/>
  <c r="J218" i="5"/>
  <c r="J219" i="5"/>
  <c r="J220" i="5"/>
  <c r="J221" i="5"/>
  <c r="J207" i="5"/>
  <c r="K207" i="5" s="1"/>
  <c r="C208" i="5"/>
  <c r="E53" i="13" s="1"/>
  <c r="K206" i="5"/>
  <c r="J84" i="5"/>
  <c r="C97" i="5"/>
  <c r="C65" i="5"/>
  <c r="J26" i="5"/>
  <c r="J27" i="5"/>
  <c r="J95" i="5"/>
  <c r="K95" i="5" s="1"/>
  <c r="J30" i="5"/>
  <c r="J29" i="5"/>
  <c r="J28" i="5"/>
  <c r="J25" i="5"/>
  <c r="C25" i="5"/>
  <c r="J23" i="5"/>
  <c r="K23" i="5" s="1"/>
  <c r="J63" i="5"/>
  <c r="K63" i="5" s="1"/>
  <c r="C262" i="7" l="1"/>
  <c r="I261" i="7"/>
  <c r="C209" i="5"/>
  <c r="E54" i="13" s="1"/>
  <c r="C162" i="5"/>
  <c r="C171" i="5" s="1"/>
  <c r="C184" i="5" s="1"/>
  <c r="C510" i="5"/>
  <c r="D6" i="13" s="1"/>
  <c r="C66" i="5"/>
  <c r="I64" i="13"/>
  <c r="C26" i="5"/>
  <c r="K26" i="5" s="1"/>
  <c r="I24" i="13"/>
  <c r="C98" i="5"/>
  <c r="I96" i="13"/>
  <c r="C511" i="5"/>
  <c r="D7" i="13" s="1"/>
  <c r="C5" i="13"/>
  <c r="A262" i="7"/>
  <c r="K365" i="5"/>
  <c r="C366" i="5"/>
  <c r="H262" i="7"/>
  <c r="H261" i="7"/>
  <c r="K209" i="5"/>
  <c r="K208" i="5"/>
  <c r="C210" i="5"/>
  <c r="E55" i="13" s="1"/>
  <c r="K25" i="5"/>
  <c r="J24" i="5"/>
  <c r="K24" i="5" s="1"/>
  <c r="J955" i="5"/>
  <c r="J954" i="5"/>
  <c r="K954" i="5" s="1"/>
  <c r="C955" i="5"/>
  <c r="K953" i="5"/>
  <c r="C263" i="7" l="1"/>
  <c r="I262" i="7"/>
  <c r="C956" i="5"/>
  <c r="G30" i="13"/>
  <c r="C99" i="5"/>
  <c r="I97" i="13"/>
  <c r="C6" i="13"/>
  <c r="C27" i="5"/>
  <c r="I25" i="13"/>
  <c r="C512" i="5"/>
  <c r="D8" i="13" s="1"/>
  <c r="C67" i="5"/>
  <c r="I65" i="13"/>
  <c r="J964" i="5"/>
  <c r="J977" i="5"/>
  <c r="J966" i="5"/>
  <c r="J967" i="5"/>
  <c r="J968" i="5"/>
  <c r="J970" i="5"/>
  <c r="J973" i="5"/>
  <c r="J956" i="5"/>
  <c r="K956" i="5" s="1"/>
  <c r="G31" i="13"/>
  <c r="J971" i="5"/>
  <c r="J972" i="5"/>
  <c r="J958" i="5"/>
  <c r="J974" i="5"/>
  <c r="J957" i="5"/>
  <c r="J959" i="5"/>
  <c r="J975" i="5"/>
  <c r="J961" i="5"/>
  <c r="J960" i="5"/>
  <c r="J976" i="5"/>
  <c r="J965" i="5"/>
  <c r="J962" i="5"/>
  <c r="J969" i="5"/>
  <c r="J963" i="5"/>
  <c r="A263" i="7"/>
  <c r="K366" i="5"/>
  <c r="C367" i="5"/>
  <c r="C286" i="5"/>
  <c r="C211" i="5"/>
  <c r="E56" i="13" s="1"/>
  <c r="K210" i="5"/>
  <c r="K955" i="5"/>
  <c r="C264" i="7" l="1"/>
  <c r="I263" i="7"/>
  <c r="H263" i="7"/>
  <c r="C957" i="5"/>
  <c r="C513" i="5"/>
  <c r="D9" i="13" s="1"/>
  <c r="I26" i="13"/>
  <c r="K27" i="5"/>
  <c r="C28" i="5"/>
  <c r="K286" i="5"/>
  <c r="C7" i="13"/>
  <c r="C68" i="5"/>
  <c r="I66" i="13"/>
  <c r="C100" i="5"/>
  <c r="I98" i="13"/>
  <c r="A264" i="7"/>
  <c r="C287" i="5"/>
  <c r="K367" i="5"/>
  <c r="C368" i="5"/>
  <c r="C212" i="5"/>
  <c r="E57" i="13" s="1"/>
  <c r="K211" i="5"/>
  <c r="K957" i="5"/>
  <c r="J736" i="5"/>
  <c r="J735" i="5"/>
  <c r="J734" i="5"/>
  <c r="J733" i="5"/>
  <c r="J732" i="5"/>
  <c r="J731" i="5"/>
  <c r="J729" i="5"/>
  <c r="J728" i="5"/>
  <c r="J727" i="5"/>
  <c r="J726" i="5"/>
  <c r="J725" i="5"/>
  <c r="J724" i="5"/>
  <c r="J722" i="5"/>
  <c r="J721" i="5"/>
  <c r="J720" i="5"/>
  <c r="J719" i="5"/>
  <c r="J718" i="5"/>
  <c r="J717" i="5"/>
  <c r="J711" i="5"/>
  <c r="J712" i="5"/>
  <c r="J713" i="5"/>
  <c r="J714" i="5"/>
  <c r="J715" i="5"/>
  <c r="J710" i="5"/>
  <c r="K710" i="5" s="1"/>
  <c r="J862" i="5"/>
  <c r="J861" i="5"/>
  <c r="J860" i="5"/>
  <c r="J859" i="5"/>
  <c r="J858" i="5"/>
  <c r="J857" i="5"/>
  <c r="J855" i="5"/>
  <c r="J854" i="5"/>
  <c r="J853" i="5"/>
  <c r="J852" i="5"/>
  <c r="J851" i="5"/>
  <c r="J850" i="5"/>
  <c r="J848" i="5"/>
  <c r="J847" i="5"/>
  <c r="J846" i="5"/>
  <c r="J845" i="5"/>
  <c r="J844" i="5"/>
  <c r="J843" i="5"/>
  <c r="J841" i="5"/>
  <c r="J840" i="5"/>
  <c r="J839" i="5"/>
  <c r="J838" i="5"/>
  <c r="J837" i="5"/>
  <c r="J836" i="5"/>
  <c r="J827" i="5"/>
  <c r="J826" i="5"/>
  <c r="J825" i="5"/>
  <c r="J824" i="5"/>
  <c r="J823" i="5"/>
  <c r="J822" i="5"/>
  <c r="J820" i="5"/>
  <c r="J819" i="5"/>
  <c r="J818" i="5"/>
  <c r="J817" i="5"/>
  <c r="J816" i="5"/>
  <c r="J815" i="5"/>
  <c r="J813" i="5"/>
  <c r="J812" i="5"/>
  <c r="J811" i="5"/>
  <c r="J810" i="5"/>
  <c r="J809" i="5"/>
  <c r="J808" i="5"/>
  <c r="J806" i="5"/>
  <c r="J805" i="5"/>
  <c r="J804" i="5"/>
  <c r="J803" i="5"/>
  <c r="J802" i="5"/>
  <c r="J801" i="5"/>
  <c r="J792" i="5"/>
  <c r="J791" i="5"/>
  <c r="J790" i="5"/>
  <c r="J789" i="5"/>
  <c r="J788" i="5"/>
  <c r="J787" i="5"/>
  <c r="J785" i="5"/>
  <c r="J784" i="5"/>
  <c r="J783" i="5"/>
  <c r="J782" i="5"/>
  <c r="J781" i="5"/>
  <c r="J780" i="5"/>
  <c r="J778" i="5"/>
  <c r="J777" i="5"/>
  <c r="J776" i="5"/>
  <c r="J775" i="5"/>
  <c r="J774" i="5"/>
  <c r="J773" i="5"/>
  <c r="J771" i="5"/>
  <c r="J770" i="5"/>
  <c r="J769" i="5"/>
  <c r="J730" i="5"/>
  <c r="K730" i="5" s="1"/>
  <c r="J723" i="5"/>
  <c r="K723" i="5" s="1"/>
  <c r="C717" i="5"/>
  <c r="J716" i="5"/>
  <c r="K716" i="5" s="1"/>
  <c r="J709" i="5"/>
  <c r="K709" i="5" s="1"/>
  <c r="C711" i="5"/>
  <c r="C695" i="5"/>
  <c r="E85" i="13" s="1"/>
  <c r="J856" i="5"/>
  <c r="K856" i="5" s="1"/>
  <c r="J849" i="5"/>
  <c r="K849" i="5" s="1"/>
  <c r="J842" i="5"/>
  <c r="K842" i="5" s="1"/>
  <c r="J835" i="5"/>
  <c r="K835" i="5" s="1"/>
  <c r="J821" i="5"/>
  <c r="K821" i="5" s="1"/>
  <c r="J814" i="5"/>
  <c r="K814" i="5" s="1"/>
  <c r="J807" i="5"/>
  <c r="K807" i="5" s="1"/>
  <c r="J800" i="5"/>
  <c r="K800" i="5" s="1"/>
  <c r="J828" i="5"/>
  <c r="J793" i="5"/>
  <c r="J786" i="5"/>
  <c r="K786" i="5" s="1"/>
  <c r="J779" i="5"/>
  <c r="K779" i="5" s="1"/>
  <c r="J772" i="5"/>
  <c r="K772" i="5" s="1"/>
  <c r="E101" i="13" l="1"/>
  <c r="K711" i="5"/>
  <c r="E107" i="13"/>
  <c r="K717" i="5"/>
  <c r="C265" i="7"/>
  <c r="I264" i="7"/>
  <c r="H264" i="7"/>
  <c r="C718" i="5"/>
  <c r="K718" i="5" s="1"/>
  <c r="F5" i="13"/>
  <c r="C773" i="5"/>
  <c r="C774" i="5" s="1"/>
  <c r="F11" i="13"/>
  <c r="C696" i="5"/>
  <c r="E86" i="13" s="1"/>
  <c r="C958" i="5"/>
  <c r="K958" i="5" s="1"/>
  <c r="G32" i="13"/>
  <c r="C8" i="13"/>
  <c r="K287" i="5"/>
  <c r="I27" i="13"/>
  <c r="K28" i="5"/>
  <c r="C29" i="5"/>
  <c r="C101" i="5"/>
  <c r="I99" i="13"/>
  <c r="C69" i="5"/>
  <c r="I67" i="13"/>
  <c r="C514" i="5"/>
  <c r="D10" i="13" s="1"/>
  <c r="A265" i="7"/>
  <c r="C288" i="5"/>
  <c r="K368" i="5"/>
  <c r="C369" i="5"/>
  <c r="C213" i="5"/>
  <c r="E58" i="13" s="1"/>
  <c r="K212" i="5"/>
  <c r="C724" i="5"/>
  <c r="C712" i="5"/>
  <c r="K84" i="5"/>
  <c r="E102" i="13" l="1"/>
  <c r="K712" i="5"/>
  <c r="E114" i="13"/>
  <c r="K724" i="5"/>
  <c r="E108" i="13"/>
  <c r="C780" i="5"/>
  <c r="K780" i="5" s="1"/>
  <c r="H265" i="7"/>
  <c r="I265" i="7"/>
  <c r="C266" i="7"/>
  <c r="C697" i="5"/>
  <c r="F18" i="13"/>
  <c r="C775" i="5"/>
  <c r="K775" i="5" s="1"/>
  <c r="F19" i="13"/>
  <c r="F12" i="13"/>
  <c r="F6" i="13"/>
  <c r="F25" i="13"/>
  <c r="C959" i="5"/>
  <c r="G33" i="13"/>
  <c r="K773" i="5"/>
  <c r="C731" i="5"/>
  <c r="C719" i="5"/>
  <c r="C102" i="5"/>
  <c r="I100" i="13"/>
  <c r="C515" i="5"/>
  <c r="D11" i="13" s="1"/>
  <c r="I28" i="13"/>
  <c r="C30" i="5"/>
  <c r="K29" i="5"/>
  <c r="C9" i="13"/>
  <c r="K288" i="5"/>
  <c r="C70" i="5"/>
  <c r="I68" i="13"/>
  <c r="A266" i="7"/>
  <c r="C289" i="5"/>
  <c r="K369" i="5"/>
  <c r="C370" i="5"/>
  <c r="K213" i="5"/>
  <c r="C214" i="5"/>
  <c r="E59" i="13" s="1"/>
  <c r="K959" i="5"/>
  <c r="C725" i="5"/>
  <c r="C713" i="5"/>
  <c r="C781" i="5"/>
  <c r="C787" i="5"/>
  <c r="K774" i="5"/>
  <c r="J102" i="5"/>
  <c r="J101" i="5"/>
  <c r="J100" i="5"/>
  <c r="J69" i="5"/>
  <c r="J70" i="5"/>
  <c r="E109" i="13" l="1"/>
  <c r="K719" i="5"/>
  <c r="E103" i="13"/>
  <c r="K713" i="5"/>
  <c r="E115" i="13"/>
  <c r="K725" i="5"/>
  <c r="E121" i="13"/>
  <c r="K731" i="5"/>
  <c r="C698" i="5"/>
  <c r="E88" i="13" s="1"/>
  <c r="E87" i="13"/>
  <c r="H266" i="7"/>
  <c r="I266" i="7"/>
  <c r="C267" i="7"/>
  <c r="C720" i="5"/>
  <c r="F7" i="13"/>
  <c r="C769" i="5"/>
  <c r="F13" i="13"/>
  <c r="F32" i="13"/>
  <c r="F26" i="13"/>
  <c r="C960" i="5"/>
  <c r="G34" i="13"/>
  <c r="C776" i="5"/>
  <c r="F20" i="13"/>
  <c r="I69" i="13"/>
  <c r="K30" i="5"/>
  <c r="I29" i="13"/>
  <c r="C516" i="5"/>
  <c r="D12" i="13" s="1"/>
  <c r="C10" i="13"/>
  <c r="K289" i="5"/>
  <c r="I101" i="13"/>
  <c r="A267" i="7"/>
  <c r="C290" i="5"/>
  <c r="K370" i="5"/>
  <c r="C371" i="5"/>
  <c r="C215" i="5"/>
  <c r="E60" i="13" s="1"/>
  <c r="K214" i="5"/>
  <c r="C732" i="5"/>
  <c r="C726" i="5"/>
  <c r="C714" i="5"/>
  <c r="C794" i="5"/>
  <c r="C788" i="5"/>
  <c r="K787" i="5"/>
  <c r="K781" i="5"/>
  <c r="C782" i="5"/>
  <c r="J68" i="5"/>
  <c r="J1234" i="5"/>
  <c r="J67" i="5"/>
  <c r="J66" i="5"/>
  <c r="J65" i="5"/>
  <c r="J97" i="5"/>
  <c r="J98" i="5"/>
  <c r="J99" i="5"/>
  <c r="E104" i="13" l="1"/>
  <c r="K714" i="5"/>
  <c r="E116" i="13"/>
  <c r="K726" i="5"/>
  <c r="C699" i="5"/>
  <c r="E89" i="13" s="1"/>
  <c r="E122" i="13"/>
  <c r="K732" i="5"/>
  <c r="E110" i="13"/>
  <c r="K720" i="5"/>
  <c r="H267" i="7"/>
  <c r="I267" i="7"/>
  <c r="C268" i="7"/>
  <c r="C770" i="5"/>
  <c r="F14" i="13"/>
  <c r="K769" i="5"/>
  <c r="C961" i="5"/>
  <c r="K961" i="5" s="1"/>
  <c r="G35" i="13"/>
  <c r="F8" i="13"/>
  <c r="F27" i="13"/>
  <c r="C721" i="5"/>
  <c r="K960" i="5"/>
  <c r="F39" i="13"/>
  <c r="F33" i="13"/>
  <c r="C777" i="5"/>
  <c r="F21" i="13"/>
  <c r="K776" i="5"/>
  <c r="C517" i="5"/>
  <c r="D13" i="13" s="1"/>
  <c r="C11" i="13"/>
  <c r="C700" i="5"/>
  <c r="E90" i="13" s="1"/>
  <c r="K290" i="5"/>
  <c r="A268" i="7"/>
  <c r="C291" i="5"/>
  <c r="K371" i="5"/>
  <c r="C372" i="5"/>
  <c r="C216" i="5"/>
  <c r="E61" i="13" s="1"/>
  <c r="K215" i="5"/>
  <c r="C727" i="5"/>
  <c r="C733" i="5"/>
  <c r="C715" i="5"/>
  <c r="C801" i="5"/>
  <c r="C795" i="5"/>
  <c r="K782" i="5"/>
  <c r="C783" i="5"/>
  <c r="C789" i="5"/>
  <c r="K788" i="5"/>
  <c r="J1232" i="5"/>
  <c r="J1231" i="5"/>
  <c r="J1230" i="5"/>
  <c r="J1233" i="5"/>
  <c r="J96" i="5"/>
  <c r="J64" i="5"/>
  <c r="E111" i="13" l="1"/>
  <c r="K721" i="5"/>
  <c r="E105" i="13"/>
  <c r="K715" i="5"/>
  <c r="E123" i="13"/>
  <c r="K733" i="5"/>
  <c r="E117" i="13"/>
  <c r="K727" i="5"/>
  <c r="H268" i="7"/>
  <c r="I268" i="7"/>
  <c r="C269" i="7"/>
  <c r="C796" i="5"/>
  <c r="F40" i="13"/>
  <c r="F46" i="13"/>
  <c r="F9" i="13"/>
  <c r="C722" i="5"/>
  <c r="C962" i="5"/>
  <c r="K962" i="5" s="1"/>
  <c r="G36" i="13"/>
  <c r="C778" i="5"/>
  <c r="F22" i="13"/>
  <c r="K777" i="5"/>
  <c r="F34" i="13"/>
  <c r="F28" i="13"/>
  <c r="F15" i="13"/>
  <c r="C771" i="5"/>
  <c r="K770" i="5"/>
  <c r="C701" i="5"/>
  <c r="E91" i="13" s="1"/>
  <c r="K291" i="5"/>
  <c r="C12" i="13"/>
  <c r="C518" i="5"/>
  <c r="D14" i="13" s="1"/>
  <c r="A269" i="7"/>
  <c r="C292" i="5"/>
  <c r="K372" i="5"/>
  <c r="C373" i="5"/>
  <c r="C217" i="5"/>
  <c r="E62" i="13" s="1"/>
  <c r="K216" i="5"/>
  <c r="C728" i="5"/>
  <c r="C734" i="5"/>
  <c r="C802" i="5"/>
  <c r="C808" i="5"/>
  <c r="K801" i="5"/>
  <c r="C790" i="5"/>
  <c r="K789" i="5"/>
  <c r="C784" i="5"/>
  <c r="K783" i="5"/>
  <c r="E112" i="13" l="1"/>
  <c r="K722" i="5"/>
  <c r="E124" i="13"/>
  <c r="K734" i="5"/>
  <c r="E118" i="13"/>
  <c r="K728" i="5"/>
  <c r="H269" i="7"/>
  <c r="I269" i="7"/>
  <c r="C270" i="7"/>
  <c r="F47" i="13"/>
  <c r="F53" i="13"/>
  <c r="K771" i="5"/>
  <c r="F16" i="13"/>
  <c r="K778" i="5"/>
  <c r="F23" i="13"/>
  <c r="F29" i="13"/>
  <c r="F35" i="13"/>
  <c r="C963" i="5"/>
  <c r="K963" i="5" s="1"/>
  <c r="G37" i="13"/>
  <c r="C797" i="5"/>
  <c r="F41" i="13"/>
  <c r="C519" i="5"/>
  <c r="D15" i="13" s="1"/>
  <c r="K292" i="5"/>
  <c r="C13" i="13"/>
  <c r="C702" i="5"/>
  <c r="E92" i="13" s="1"/>
  <c r="A270" i="7"/>
  <c r="C293" i="5"/>
  <c r="C374" i="5"/>
  <c r="K217" i="5"/>
  <c r="C218" i="5"/>
  <c r="E63" i="13" s="1"/>
  <c r="C735" i="5"/>
  <c r="C729" i="5"/>
  <c r="C791" i="5"/>
  <c r="K790" i="5"/>
  <c r="C803" i="5"/>
  <c r="K802" i="5"/>
  <c r="K784" i="5"/>
  <c r="C785" i="5"/>
  <c r="C809" i="5"/>
  <c r="C815" i="5"/>
  <c r="K808" i="5"/>
  <c r="E168" i="5"/>
  <c r="J168" i="5" s="1"/>
  <c r="E119" i="13" l="1"/>
  <c r="K729" i="5"/>
  <c r="E125" i="13"/>
  <c r="K735" i="5"/>
  <c r="H270" i="7"/>
  <c r="I270" i="7"/>
  <c r="C271" i="7"/>
  <c r="F54" i="13"/>
  <c r="F60" i="13"/>
  <c r="K785" i="5"/>
  <c r="F30" i="13"/>
  <c r="F48" i="13"/>
  <c r="C964" i="5"/>
  <c r="G38" i="13"/>
  <c r="F36" i="13"/>
  <c r="C798" i="5"/>
  <c r="F42" i="13"/>
  <c r="C14" i="13"/>
  <c r="K293" i="5"/>
  <c r="C703" i="5"/>
  <c r="E93" i="13" s="1"/>
  <c r="C520" i="5"/>
  <c r="D16" i="13" s="1"/>
  <c r="A271" i="7"/>
  <c r="C294" i="5"/>
  <c r="C375" i="5"/>
  <c r="C219" i="5"/>
  <c r="E64" i="13" s="1"/>
  <c r="K218" i="5"/>
  <c r="C736" i="5"/>
  <c r="C804" i="5"/>
  <c r="K803" i="5"/>
  <c r="K791" i="5"/>
  <c r="C792" i="5"/>
  <c r="C816" i="5"/>
  <c r="C822" i="5"/>
  <c r="K815" i="5"/>
  <c r="C810" i="5"/>
  <c r="K809" i="5"/>
  <c r="K199" i="5"/>
  <c r="K200" i="5"/>
  <c r="J1218" i="5"/>
  <c r="J1220" i="5"/>
  <c r="J1222" i="5"/>
  <c r="J1223" i="5"/>
  <c r="J1224" i="5"/>
  <c r="J1214" i="5"/>
  <c r="J1152" i="5"/>
  <c r="J1153" i="5"/>
  <c r="J1161" i="5"/>
  <c r="J1164" i="5"/>
  <c r="J1169" i="5"/>
  <c r="J1173" i="5"/>
  <c r="J1177" i="5"/>
  <c r="J1200" i="5"/>
  <c r="J1209" i="5"/>
  <c r="J1212" i="5"/>
  <c r="J1227" i="5"/>
  <c r="J1215" i="5"/>
  <c r="K1213" i="5"/>
  <c r="J1094" i="5"/>
  <c r="J1101" i="5"/>
  <c r="J1109" i="5"/>
  <c r="J1116" i="5"/>
  <c r="J1118" i="5"/>
  <c r="J1124" i="5"/>
  <c r="J1132" i="5"/>
  <c r="J1133" i="5"/>
  <c r="J1134" i="5"/>
  <c r="J1135" i="5"/>
  <c r="J1140" i="5"/>
  <c r="J1141" i="5"/>
  <c r="K255" i="5"/>
  <c r="C493" i="5"/>
  <c r="J491" i="5"/>
  <c r="K491" i="5" s="1"/>
  <c r="C477" i="5"/>
  <c r="C461" i="5"/>
  <c r="C445" i="5"/>
  <c r="J443" i="5"/>
  <c r="K443" i="5" s="1"/>
  <c r="C429" i="5"/>
  <c r="C413" i="5"/>
  <c r="J411" i="5"/>
  <c r="K411" i="5" s="1"/>
  <c r="C397" i="5"/>
  <c r="J395" i="5"/>
  <c r="K395" i="5" s="1"/>
  <c r="C381" i="5"/>
  <c r="J379" i="5"/>
  <c r="K379" i="5" s="1"/>
  <c r="J333" i="5"/>
  <c r="J332" i="5"/>
  <c r="J331" i="5"/>
  <c r="J330" i="5"/>
  <c r="K330" i="5" s="1"/>
  <c r="J353" i="5"/>
  <c r="J352" i="5"/>
  <c r="J351" i="5"/>
  <c r="J350" i="5"/>
  <c r="J349" i="5"/>
  <c r="J348" i="5"/>
  <c r="J347" i="5"/>
  <c r="J346" i="5"/>
  <c r="J345" i="5"/>
  <c r="J344" i="5"/>
  <c r="J343" i="5"/>
  <c r="J342" i="5"/>
  <c r="J341" i="5"/>
  <c r="J340" i="5"/>
  <c r="J339" i="5"/>
  <c r="J338" i="5"/>
  <c r="J337" i="5"/>
  <c r="J336" i="5"/>
  <c r="J335" i="5"/>
  <c r="J334" i="5"/>
  <c r="J262" i="5"/>
  <c r="K262" i="5" s="1"/>
  <c r="E169" i="5"/>
  <c r="J169" i="5" s="1"/>
  <c r="K1148" i="5"/>
  <c r="E153" i="5"/>
  <c r="K254" i="5"/>
  <c r="K524" i="5"/>
  <c r="J525" i="5"/>
  <c r="K525" i="5" s="1"/>
  <c r="C526" i="5"/>
  <c r="J526" i="5"/>
  <c r="J527" i="5"/>
  <c r="J528" i="5"/>
  <c r="J529" i="5"/>
  <c r="J530" i="5"/>
  <c r="J531" i="5"/>
  <c r="J532" i="5"/>
  <c r="J533" i="5"/>
  <c r="J534" i="5"/>
  <c r="J535" i="5"/>
  <c r="J536" i="5"/>
  <c r="J537" i="5"/>
  <c r="J538" i="5"/>
  <c r="J539" i="5"/>
  <c r="J540" i="5"/>
  <c r="K541" i="5"/>
  <c r="J542" i="5"/>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2" i="9"/>
  <c r="J358" i="5"/>
  <c r="J360" i="5"/>
  <c r="J359" i="5"/>
  <c r="C356" i="5"/>
  <c r="J925" i="5"/>
  <c r="J924" i="5"/>
  <c r="J922" i="5"/>
  <c r="J923" i="5"/>
  <c r="J921" i="5"/>
  <c r="J920" i="5"/>
  <c r="J919" i="5"/>
  <c r="J918" i="5"/>
  <c r="J917" i="5"/>
  <c r="J916" i="5"/>
  <c r="J915" i="5"/>
  <c r="J914" i="5"/>
  <c r="J913" i="5"/>
  <c r="J912" i="5"/>
  <c r="K912" i="5" s="1"/>
  <c r="C264" i="5"/>
  <c r="C273" i="5"/>
  <c r="C913" i="5"/>
  <c r="K911" i="5"/>
  <c r="E43" i="5"/>
  <c r="J43" i="5" s="1"/>
  <c r="E42" i="5"/>
  <c r="J42" i="5" s="1"/>
  <c r="E41" i="5"/>
  <c r="J41" i="5" s="1"/>
  <c r="E40" i="5"/>
  <c r="J40" i="5" s="1"/>
  <c r="E39" i="5"/>
  <c r="J39" i="5" s="1"/>
  <c r="E38" i="5"/>
  <c r="J38" i="5" s="1"/>
  <c r="E37" i="5"/>
  <c r="J37" i="5" s="1"/>
  <c r="E36" i="5"/>
  <c r="J36" i="5" s="1"/>
  <c r="E35" i="5"/>
  <c r="J35" i="5" s="1"/>
  <c r="E34" i="5"/>
  <c r="J34" i="5" s="1"/>
  <c r="E33" i="5"/>
  <c r="C33" i="5"/>
  <c r="C34" i="5" s="1"/>
  <c r="E32" i="5"/>
  <c r="J31" i="5"/>
  <c r="K31" i="5" s="1"/>
  <c r="E166" i="5"/>
  <c r="J166" i="5" s="1"/>
  <c r="K161" i="5"/>
  <c r="E167" i="5"/>
  <c r="J167" i="5" s="1"/>
  <c r="E165" i="5"/>
  <c r="J165" i="5" s="1"/>
  <c r="E164" i="5"/>
  <c r="J164" i="5" s="1"/>
  <c r="E163" i="5"/>
  <c r="J163" i="5" s="1"/>
  <c r="E162" i="5"/>
  <c r="C1085" i="5"/>
  <c r="J1192" i="5"/>
  <c r="J1195" i="5"/>
  <c r="J1196" i="5"/>
  <c r="J1198" i="5"/>
  <c r="J44" i="5"/>
  <c r="K44" i="5" s="1"/>
  <c r="J89" i="5"/>
  <c r="K89" i="5" s="1"/>
  <c r="J71" i="5"/>
  <c r="K71" i="5" s="1"/>
  <c r="J57" i="5"/>
  <c r="K57" i="5" s="1"/>
  <c r="J17" i="5"/>
  <c r="K17" i="5" s="1"/>
  <c r="J4" i="5"/>
  <c r="K4" i="5" s="1"/>
  <c r="K374" i="5"/>
  <c r="K373" i="5"/>
  <c r="K701" i="5"/>
  <c r="K700" i="5"/>
  <c r="K698" i="5"/>
  <c r="K697" i="5"/>
  <c r="K696" i="5"/>
  <c r="K695" i="5"/>
  <c r="K694" i="5"/>
  <c r="J308" i="5"/>
  <c r="J307" i="5"/>
  <c r="J306" i="5"/>
  <c r="J302" i="5"/>
  <c r="J300" i="5"/>
  <c r="K643" i="5"/>
  <c r="K626" i="5"/>
  <c r="K609" i="5"/>
  <c r="K592" i="5"/>
  <c r="K575" i="5"/>
  <c r="K558" i="5"/>
  <c r="J543" i="5"/>
  <c r="J544" i="5"/>
  <c r="J545" i="5"/>
  <c r="J546" i="5"/>
  <c r="J547" i="5"/>
  <c r="J548" i="5"/>
  <c r="J549" i="5"/>
  <c r="J550" i="5"/>
  <c r="J551" i="5"/>
  <c r="J552" i="5"/>
  <c r="J553" i="5"/>
  <c r="J554" i="5"/>
  <c r="J555" i="5"/>
  <c r="J556" i="5"/>
  <c r="J557" i="5"/>
  <c r="J559" i="5"/>
  <c r="J560" i="5"/>
  <c r="J561" i="5"/>
  <c r="J562" i="5"/>
  <c r="J563" i="5"/>
  <c r="J564" i="5"/>
  <c r="J565" i="5"/>
  <c r="J566" i="5"/>
  <c r="J567" i="5"/>
  <c r="J568" i="5"/>
  <c r="J569" i="5"/>
  <c r="J570" i="5"/>
  <c r="J571" i="5"/>
  <c r="J572" i="5"/>
  <c r="J573" i="5"/>
  <c r="J574" i="5"/>
  <c r="J576" i="5"/>
  <c r="J577" i="5"/>
  <c r="J578" i="5"/>
  <c r="J579" i="5"/>
  <c r="J580" i="5"/>
  <c r="J581" i="5"/>
  <c r="J582" i="5"/>
  <c r="J583" i="5"/>
  <c r="J584" i="5"/>
  <c r="J585" i="5"/>
  <c r="J586" i="5"/>
  <c r="J587" i="5"/>
  <c r="J588" i="5"/>
  <c r="J589" i="5"/>
  <c r="J590" i="5"/>
  <c r="J591" i="5"/>
  <c r="J593" i="5"/>
  <c r="J594" i="5"/>
  <c r="J595" i="5"/>
  <c r="J596" i="5"/>
  <c r="J597" i="5"/>
  <c r="J598" i="5"/>
  <c r="J599" i="5"/>
  <c r="J600" i="5"/>
  <c r="J601" i="5"/>
  <c r="J602" i="5"/>
  <c r="J603" i="5"/>
  <c r="J604" i="5"/>
  <c r="J605" i="5"/>
  <c r="J606" i="5"/>
  <c r="J607" i="5"/>
  <c r="J608" i="5"/>
  <c r="J610" i="5"/>
  <c r="J611" i="5"/>
  <c r="J612" i="5"/>
  <c r="J613" i="5"/>
  <c r="J614" i="5"/>
  <c r="J615" i="5"/>
  <c r="J616" i="5"/>
  <c r="J617" i="5"/>
  <c r="J618" i="5"/>
  <c r="J619" i="5"/>
  <c r="J620" i="5"/>
  <c r="J621" i="5"/>
  <c r="J622" i="5"/>
  <c r="J623" i="5"/>
  <c r="J624" i="5"/>
  <c r="J625" i="5"/>
  <c r="J627" i="5"/>
  <c r="J628" i="5"/>
  <c r="J629" i="5"/>
  <c r="J630" i="5"/>
  <c r="J631" i="5"/>
  <c r="J632" i="5"/>
  <c r="J633" i="5"/>
  <c r="J634" i="5"/>
  <c r="J635" i="5"/>
  <c r="J636" i="5"/>
  <c r="J637" i="5"/>
  <c r="J638" i="5"/>
  <c r="J639" i="5"/>
  <c r="J640" i="5"/>
  <c r="J641" i="5"/>
  <c r="J642" i="5"/>
  <c r="J644" i="5"/>
  <c r="J645" i="5"/>
  <c r="J646" i="5"/>
  <c r="J647" i="5"/>
  <c r="J648" i="5"/>
  <c r="J649" i="5"/>
  <c r="J650" i="5"/>
  <c r="J651" i="5"/>
  <c r="J652" i="5"/>
  <c r="J653" i="5"/>
  <c r="J654" i="5"/>
  <c r="J655" i="5"/>
  <c r="J656" i="5"/>
  <c r="J657" i="5"/>
  <c r="J658" i="5"/>
  <c r="J659" i="5"/>
  <c r="J509" i="5"/>
  <c r="K509" i="5" s="1"/>
  <c r="J510" i="5"/>
  <c r="K510" i="5" s="1"/>
  <c r="J511" i="5"/>
  <c r="K511" i="5" s="1"/>
  <c r="J512" i="5"/>
  <c r="K512" i="5" s="1"/>
  <c r="J513" i="5"/>
  <c r="K513" i="5" s="1"/>
  <c r="J514" i="5"/>
  <c r="K514" i="5" s="1"/>
  <c r="J515" i="5"/>
  <c r="K515" i="5" s="1"/>
  <c r="J516" i="5"/>
  <c r="K516" i="5" s="1"/>
  <c r="J517" i="5"/>
  <c r="K517" i="5" s="1"/>
  <c r="J518" i="5"/>
  <c r="K518" i="5" s="1"/>
  <c r="J519" i="5"/>
  <c r="K519" i="5" s="1"/>
  <c r="J520" i="5"/>
  <c r="K520" i="5" s="1"/>
  <c r="J521" i="5"/>
  <c r="J522" i="5"/>
  <c r="J523" i="5"/>
  <c r="K508" i="5"/>
  <c r="C331" i="5"/>
  <c r="J329" i="5"/>
  <c r="K329" i="5" s="1"/>
  <c r="K507" i="5"/>
  <c r="B6" i="5"/>
  <c r="B7" i="5"/>
  <c r="B8" i="5"/>
  <c r="B9" i="5"/>
  <c r="B10" i="5"/>
  <c r="B11" i="5"/>
  <c r="B12" i="5"/>
  <c r="B13" i="5"/>
  <c r="B14" i="5"/>
  <c r="B15" i="5"/>
  <c r="B16" i="5"/>
  <c r="B18" i="5"/>
  <c r="B19" i="5"/>
  <c r="B20" i="5"/>
  <c r="B21" i="5"/>
  <c r="B22" i="5"/>
  <c r="B45" i="5"/>
  <c r="B46" i="5"/>
  <c r="B47" i="5"/>
  <c r="B48" i="5"/>
  <c r="B49" i="5"/>
  <c r="B50" i="5"/>
  <c r="B51" i="5"/>
  <c r="B52" i="5"/>
  <c r="B53" i="5"/>
  <c r="B54" i="5"/>
  <c r="B55" i="5"/>
  <c r="B56" i="5"/>
  <c r="B58" i="5"/>
  <c r="B59" i="5"/>
  <c r="B60" i="5"/>
  <c r="B61" i="5"/>
  <c r="B62" i="5"/>
  <c r="B72" i="5"/>
  <c r="B73" i="5"/>
  <c r="B74" i="5"/>
  <c r="B75" i="5"/>
  <c r="B76" i="5"/>
  <c r="B77" i="5"/>
  <c r="B78" i="5"/>
  <c r="B79" i="5"/>
  <c r="B80" i="5"/>
  <c r="B81" i="5"/>
  <c r="B82" i="5"/>
  <c r="B83" i="5"/>
  <c r="B85" i="5"/>
  <c r="B86" i="5"/>
  <c r="B87" i="5"/>
  <c r="B88" i="5"/>
  <c r="B90" i="5"/>
  <c r="B91" i="5"/>
  <c r="B92" i="5"/>
  <c r="B93" i="5"/>
  <c r="B94" i="5"/>
  <c r="B5" i="5"/>
  <c r="H4" i="7"/>
  <c r="C5" i="7"/>
  <c r="I5" i="7" s="1"/>
  <c r="A5" i="7"/>
  <c r="E55" i="5"/>
  <c r="J55" i="5" s="1"/>
  <c r="E56" i="5"/>
  <c r="J56" i="5" s="1"/>
  <c r="K103" i="5"/>
  <c r="K134" i="5"/>
  <c r="K143" i="5"/>
  <c r="K152" i="5"/>
  <c r="K170" i="5"/>
  <c r="K183" i="5"/>
  <c r="K284" i="5"/>
  <c r="K196" i="5"/>
  <c r="K197" i="5"/>
  <c r="K198" i="5"/>
  <c r="K201" i="5"/>
  <c r="K202" i="5"/>
  <c r="K203" i="5"/>
  <c r="K204" i="5"/>
  <c r="K205" i="5"/>
  <c r="K693" i="5"/>
  <c r="K363" i="5"/>
  <c r="K238" i="5"/>
  <c r="K239" i="5"/>
  <c r="K243" i="5"/>
  <c r="K244" i="5"/>
  <c r="K245" i="5"/>
  <c r="K246" i="5"/>
  <c r="K247" i="5"/>
  <c r="K248" i="5"/>
  <c r="K249" i="5"/>
  <c r="K250" i="5"/>
  <c r="K252" i="5"/>
  <c r="K253" i="5"/>
  <c r="K324" i="5"/>
  <c r="K325" i="5"/>
  <c r="K326" i="5"/>
  <c r="K327" i="5"/>
  <c r="K328" i="5"/>
  <c r="K256" i="5"/>
  <c r="K257" i="5"/>
  <c r="K258" i="5"/>
  <c r="K259" i="5"/>
  <c r="K793" i="5"/>
  <c r="K828" i="5"/>
  <c r="K271" i="5"/>
  <c r="K263" i="5"/>
  <c r="K354" i="5"/>
  <c r="K355" i="5"/>
  <c r="K660" i="5"/>
  <c r="K928" i="5"/>
  <c r="K1018" i="5"/>
  <c r="K1083" i="5"/>
  <c r="C145" i="5"/>
  <c r="C136" i="5"/>
  <c r="C137" i="5" s="1"/>
  <c r="E22" i="5"/>
  <c r="J22" i="5" s="1"/>
  <c r="K104" i="5"/>
  <c r="C46" i="5"/>
  <c r="C19" i="5"/>
  <c r="C6" i="5"/>
  <c r="C7" i="5" s="1"/>
  <c r="J1184" i="5"/>
  <c r="J830" i="5"/>
  <c r="J831" i="5"/>
  <c r="J832" i="5"/>
  <c r="J833" i="5"/>
  <c r="J834" i="5"/>
  <c r="J829" i="5"/>
  <c r="J795" i="5"/>
  <c r="K795" i="5" s="1"/>
  <c r="J796" i="5"/>
  <c r="K796" i="5" s="1"/>
  <c r="J797" i="5"/>
  <c r="K797" i="5" s="1"/>
  <c r="J798" i="5"/>
  <c r="K798" i="5" s="1"/>
  <c r="J799" i="5"/>
  <c r="J794" i="5"/>
  <c r="K794" i="5" s="1"/>
  <c r="J273" i="5"/>
  <c r="J274" i="5"/>
  <c r="J275" i="5"/>
  <c r="J276" i="5"/>
  <c r="J277" i="5"/>
  <c r="J278" i="5"/>
  <c r="J279" i="5"/>
  <c r="J280" i="5"/>
  <c r="J281" i="5"/>
  <c r="J282" i="5"/>
  <c r="J272" i="5"/>
  <c r="C662" i="5"/>
  <c r="C1020" i="5"/>
  <c r="J1020" i="5"/>
  <c r="J1021" i="5"/>
  <c r="J1022" i="5"/>
  <c r="J1023" i="5"/>
  <c r="J1024" i="5"/>
  <c r="J1025" i="5"/>
  <c r="J1026" i="5"/>
  <c r="J1027" i="5"/>
  <c r="J1028" i="5"/>
  <c r="J1029" i="5"/>
  <c r="J1030" i="5"/>
  <c r="J1031" i="5"/>
  <c r="J1032" i="5"/>
  <c r="J1033" i="5"/>
  <c r="J1034" i="5"/>
  <c r="J1035" i="5"/>
  <c r="J1036" i="5"/>
  <c r="J1037" i="5"/>
  <c r="J1038" i="5"/>
  <c r="J1039" i="5"/>
  <c r="J1040" i="5"/>
  <c r="J1041" i="5"/>
  <c r="J1042" i="5"/>
  <c r="J1043" i="5"/>
  <c r="J1044" i="5"/>
  <c r="J1045" i="5"/>
  <c r="J1046" i="5"/>
  <c r="J1047" i="5"/>
  <c r="J1048" i="5"/>
  <c r="J1049" i="5"/>
  <c r="J1050" i="5"/>
  <c r="J1051" i="5"/>
  <c r="J1052" i="5"/>
  <c r="J1053" i="5"/>
  <c r="J1054" i="5"/>
  <c r="J1055" i="5"/>
  <c r="J1056" i="5"/>
  <c r="J1057" i="5"/>
  <c r="J1058" i="5"/>
  <c r="J1059" i="5"/>
  <c r="J1060" i="5"/>
  <c r="J1061" i="5"/>
  <c r="J1062" i="5"/>
  <c r="J1063" i="5"/>
  <c r="J1064" i="5"/>
  <c r="J1065" i="5"/>
  <c r="J1066" i="5"/>
  <c r="J1067" i="5"/>
  <c r="J1068" i="5"/>
  <c r="J1069" i="5"/>
  <c r="J1070" i="5"/>
  <c r="J1071" i="5"/>
  <c r="J1072" i="5"/>
  <c r="J1073" i="5"/>
  <c r="J1074" i="5"/>
  <c r="J1075" i="5"/>
  <c r="J1076" i="5"/>
  <c r="J1077" i="5"/>
  <c r="J1078" i="5"/>
  <c r="J1079" i="5"/>
  <c r="J1080" i="5"/>
  <c r="J1081" i="5"/>
  <c r="J1082" i="5"/>
  <c r="J1019" i="5"/>
  <c r="K1019" i="5" s="1"/>
  <c r="J930" i="5"/>
  <c r="J931" i="5"/>
  <c r="J932" i="5"/>
  <c r="J933" i="5"/>
  <c r="J934" i="5"/>
  <c r="J935" i="5"/>
  <c r="J936" i="5"/>
  <c r="J937" i="5"/>
  <c r="J938" i="5"/>
  <c r="J939" i="5"/>
  <c r="J940" i="5"/>
  <c r="J941" i="5"/>
  <c r="J942" i="5"/>
  <c r="J943" i="5"/>
  <c r="J944" i="5"/>
  <c r="J945" i="5"/>
  <c r="J946" i="5"/>
  <c r="J947" i="5"/>
  <c r="J948" i="5"/>
  <c r="J949" i="5"/>
  <c r="J950" i="5"/>
  <c r="J951" i="5"/>
  <c r="J952" i="5"/>
  <c r="J978" i="5"/>
  <c r="J979" i="5"/>
  <c r="J980" i="5"/>
  <c r="J981" i="5"/>
  <c r="J982" i="5"/>
  <c r="J983" i="5"/>
  <c r="J984" i="5"/>
  <c r="J985" i="5"/>
  <c r="J986" i="5"/>
  <c r="J987" i="5"/>
  <c r="J988" i="5"/>
  <c r="J989" i="5"/>
  <c r="J990" i="5"/>
  <c r="J991" i="5"/>
  <c r="J992" i="5"/>
  <c r="J993" i="5"/>
  <c r="J994" i="5"/>
  <c r="J995" i="5"/>
  <c r="J996" i="5"/>
  <c r="J997" i="5"/>
  <c r="J998" i="5"/>
  <c r="J999" i="5"/>
  <c r="J1000" i="5"/>
  <c r="J1001" i="5"/>
  <c r="J1002" i="5"/>
  <c r="J1003" i="5"/>
  <c r="J1004" i="5"/>
  <c r="J1005" i="5"/>
  <c r="J1006" i="5"/>
  <c r="J1007" i="5"/>
  <c r="J1008" i="5"/>
  <c r="J1009" i="5"/>
  <c r="J1010" i="5"/>
  <c r="J1011" i="5"/>
  <c r="J1012" i="5"/>
  <c r="J1013" i="5"/>
  <c r="J1014" i="5"/>
  <c r="J1015" i="5"/>
  <c r="J1016" i="5"/>
  <c r="J1017" i="5"/>
  <c r="E195" i="5"/>
  <c r="J195" i="5" s="1"/>
  <c r="E194" i="5"/>
  <c r="J194" i="5" s="1"/>
  <c r="E193" i="5"/>
  <c r="J193" i="5" s="1"/>
  <c r="E192" i="5"/>
  <c r="J192" i="5" s="1"/>
  <c r="E191" i="5"/>
  <c r="J191" i="5" s="1"/>
  <c r="E190" i="5"/>
  <c r="J190" i="5" s="1"/>
  <c r="E189" i="5"/>
  <c r="J189" i="5" s="1"/>
  <c r="E188" i="5"/>
  <c r="J188" i="5" s="1"/>
  <c r="E187" i="5"/>
  <c r="J187" i="5" s="1"/>
  <c r="E186" i="5"/>
  <c r="J186" i="5" s="1"/>
  <c r="E185" i="5"/>
  <c r="J185" i="5" s="1"/>
  <c r="E184" i="5"/>
  <c r="E172" i="5"/>
  <c r="J172" i="5" s="1"/>
  <c r="E173" i="5"/>
  <c r="J173" i="5" s="1"/>
  <c r="E174" i="5"/>
  <c r="J174" i="5" s="1"/>
  <c r="E175" i="5"/>
  <c r="J175" i="5" s="1"/>
  <c r="E176" i="5"/>
  <c r="J176" i="5" s="1"/>
  <c r="E177" i="5"/>
  <c r="J177" i="5" s="1"/>
  <c r="E178" i="5"/>
  <c r="J178" i="5" s="1"/>
  <c r="E179" i="5"/>
  <c r="J179" i="5" s="1"/>
  <c r="E180" i="5"/>
  <c r="J180" i="5" s="1"/>
  <c r="E181" i="5"/>
  <c r="J181" i="5" s="1"/>
  <c r="E182" i="5"/>
  <c r="J182" i="5" s="1"/>
  <c r="E171" i="5"/>
  <c r="E160" i="5"/>
  <c r="J160" i="5" s="1"/>
  <c r="E159" i="5"/>
  <c r="J159" i="5" s="1"/>
  <c r="E158" i="5"/>
  <c r="J158" i="5" s="1"/>
  <c r="E157" i="5"/>
  <c r="J157" i="5" s="1"/>
  <c r="E156" i="5"/>
  <c r="J156" i="5" s="1"/>
  <c r="E155" i="5"/>
  <c r="J155" i="5" s="1"/>
  <c r="E154" i="5"/>
  <c r="E151" i="5"/>
  <c r="J151" i="5" s="1"/>
  <c r="E150" i="5"/>
  <c r="J150" i="5" s="1"/>
  <c r="E149" i="5"/>
  <c r="J149" i="5" s="1"/>
  <c r="E148" i="5"/>
  <c r="J148" i="5" s="1"/>
  <c r="E147" i="5"/>
  <c r="J147" i="5" s="1"/>
  <c r="E146" i="5"/>
  <c r="J146" i="5" s="1"/>
  <c r="E145" i="5"/>
  <c r="J145" i="5" s="1"/>
  <c r="E144" i="5"/>
  <c r="E136" i="5"/>
  <c r="E137" i="5"/>
  <c r="J137" i="5" s="1"/>
  <c r="E138" i="5"/>
  <c r="J138" i="5" s="1"/>
  <c r="E139" i="5"/>
  <c r="J139" i="5" s="1"/>
  <c r="E140" i="5"/>
  <c r="J140" i="5" s="1"/>
  <c r="E141" i="5"/>
  <c r="J141" i="5" s="1"/>
  <c r="E142" i="5"/>
  <c r="J142" i="5" s="1"/>
  <c r="E135" i="5"/>
  <c r="E46" i="5"/>
  <c r="J46" i="5" s="1"/>
  <c r="E47" i="5"/>
  <c r="J47" i="5" s="1"/>
  <c r="E48" i="5"/>
  <c r="J48" i="5" s="1"/>
  <c r="E49" i="5"/>
  <c r="J49" i="5" s="1"/>
  <c r="E50" i="5"/>
  <c r="J50" i="5" s="1"/>
  <c r="E51" i="5"/>
  <c r="J51" i="5" s="1"/>
  <c r="E52" i="5"/>
  <c r="J52" i="5" s="1"/>
  <c r="E53" i="5"/>
  <c r="J53" i="5" s="1"/>
  <c r="E54" i="5"/>
  <c r="J54" i="5" s="1"/>
  <c r="E45" i="5"/>
  <c r="E19" i="5"/>
  <c r="J19" i="5" s="1"/>
  <c r="E20" i="5"/>
  <c r="J20" i="5" s="1"/>
  <c r="E21" i="5"/>
  <c r="J21" i="5" s="1"/>
  <c r="E18" i="5"/>
  <c r="E6" i="5"/>
  <c r="E7" i="5"/>
  <c r="J7" i="5" s="1"/>
  <c r="E8" i="5"/>
  <c r="J8" i="5" s="1"/>
  <c r="E9" i="5"/>
  <c r="J9" i="5" s="1"/>
  <c r="E10" i="5"/>
  <c r="J10" i="5" s="1"/>
  <c r="E11" i="5"/>
  <c r="J11" i="5" s="1"/>
  <c r="E12" i="5"/>
  <c r="J12" i="5" s="1"/>
  <c r="E13" i="5"/>
  <c r="J13" i="5" s="1"/>
  <c r="E14" i="5"/>
  <c r="J14" i="5" s="1"/>
  <c r="E15" i="5"/>
  <c r="J15" i="5" s="1"/>
  <c r="E16" i="5"/>
  <c r="J16" i="5" s="1"/>
  <c r="E5" i="5"/>
  <c r="E59" i="5"/>
  <c r="J59" i="5" s="1"/>
  <c r="E60" i="5"/>
  <c r="J60" i="5" s="1"/>
  <c r="E61" i="5"/>
  <c r="J61" i="5" s="1"/>
  <c r="E62" i="5"/>
  <c r="J62" i="5" s="1"/>
  <c r="E58" i="5"/>
  <c r="E91" i="5"/>
  <c r="J91" i="5" s="1"/>
  <c r="E92" i="5"/>
  <c r="J92" i="5" s="1"/>
  <c r="E93" i="5"/>
  <c r="J93" i="5" s="1"/>
  <c r="E94" i="5"/>
  <c r="J94" i="5" s="1"/>
  <c r="E90" i="5"/>
  <c r="E73" i="5"/>
  <c r="J73" i="5" s="1"/>
  <c r="E74" i="5"/>
  <c r="J74" i="5" s="1"/>
  <c r="E75" i="5"/>
  <c r="J75" i="5" s="1"/>
  <c r="E76" i="5"/>
  <c r="J76" i="5" s="1"/>
  <c r="E77" i="5"/>
  <c r="J77" i="5" s="1"/>
  <c r="E78" i="5"/>
  <c r="J78" i="5" s="1"/>
  <c r="E79" i="5"/>
  <c r="J79" i="5" s="1"/>
  <c r="E80" i="5"/>
  <c r="J80" i="5" s="1"/>
  <c r="E81" i="5"/>
  <c r="J81" i="5" s="1"/>
  <c r="E82" i="5"/>
  <c r="J82" i="5" s="1"/>
  <c r="E83" i="5"/>
  <c r="J83" i="5" s="1"/>
  <c r="E85" i="5"/>
  <c r="E86" i="5"/>
  <c r="J86" i="5" s="1"/>
  <c r="E87" i="5"/>
  <c r="J87" i="5" s="1"/>
  <c r="E88" i="5"/>
  <c r="J88" i="5" s="1"/>
  <c r="E72" i="5"/>
  <c r="C929" i="5"/>
  <c r="K699" i="5"/>
  <c r="K702" i="5"/>
  <c r="K703" i="5"/>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C105" i="5"/>
  <c r="J1186" i="5"/>
  <c r="J1182" i="5"/>
  <c r="J1156" i="5"/>
  <c r="J1131" i="5"/>
  <c r="J1123" i="5"/>
  <c r="J1087" i="5"/>
  <c r="J1157" i="5"/>
  <c r="J1149" i="5"/>
  <c r="J1108" i="5"/>
  <c r="J1104" i="5"/>
  <c r="J1096" i="5"/>
  <c r="J1092" i="5"/>
  <c r="J1185" i="5"/>
  <c r="J1181" i="5"/>
  <c r="J1170" i="5"/>
  <c r="J1162" i="5"/>
  <c r="J1154" i="5"/>
  <c r="J1129" i="5"/>
  <c r="J1174" i="5"/>
  <c r="J1168" i="5"/>
  <c r="J1160" i="5"/>
  <c r="J1127" i="5"/>
  <c r="J1111" i="5"/>
  <c r="J1103" i="5"/>
  <c r="J1095" i="5"/>
  <c r="J1091" i="5"/>
  <c r="J1179" i="5"/>
  <c r="J1175" i="5"/>
  <c r="J1171" i="5"/>
  <c r="J1167" i="5"/>
  <c r="J1163" i="5"/>
  <c r="J1159" i="5"/>
  <c r="J1155" i="5"/>
  <c r="J1151" i="5"/>
  <c r="J1146" i="5"/>
  <c r="J1142" i="5"/>
  <c r="J1138" i="5"/>
  <c r="J1130" i="5"/>
  <c r="J1126" i="5"/>
  <c r="J1122" i="5"/>
  <c r="J1114" i="5"/>
  <c r="J1110" i="5"/>
  <c r="J1106" i="5"/>
  <c r="J1102" i="5"/>
  <c r="J1098" i="5"/>
  <c r="J1086" i="5"/>
  <c r="J1187" i="5"/>
  <c r="J1183" i="5"/>
  <c r="J1178" i="5"/>
  <c r="J1166" i="5"/>
  <c r="J1158" i="5"/>
  <c r="J1150" i="5"/>
  <c r="J1117" i="5"/>
  <c r="J1093" i="5"/>
  <c r="C59" i="5"/>
  <c r="C73" i="5"/>
  <c r="C91" i="5"/>
  <c r="J1119" i="5"/>
  <c r="J1180" i="5"/>
  <c r="J1115" i="5"/>
  <c r="J1147" i="5"/>
  <c r="J1143" i="5"/>
  <c r="J1107" i="5"/>
  <c r="J1172" i="5"/>
  <c r="J929" i="5"/>
  <c r="J1229" i="5"/>
  <c r="J1228" i="5"/>
  <c r="J1120" i="5"/>
  <c r="J1128" i="5"/>
  <c r="J1226" i="5"/>
  <c r="J1216" i="5"/>
  <c r="J1225" i="5"/>
  <c r="J1221" i="5"/>
  <c r="J1217" i="5"/>
  <c r="J1211" i="5"/>
  <c r="J1210" i="5"/>
  <c r="J1208" i="5"/>
  <c r="C358" i="5"/>
  <c r="J1197" i="5"/>
  <c r="J1193" i="5"/>
  <c r="J1105" i="5"/>
  <c r="J1137" i="5"/>
  <c r="J1145" i="5"/>
  <c r="E126" i="13" l="1"/>
  <c r="K736" i="5"/>
  <c r="C527" i="5"/>
  <c r="D23" i="13" s="1"/>
  <c r="D22" i="13"/>
  <c r="K526" i="5"/>
  <c r="H271" i="7"/>
  <c r="I271" i="7"/>
  <c r="C272" i="7"/>
  <c r="C60" i="5"/>
  <c r="I58" i="13"/>
  <c r="J85" i="5"/>
  <c r="I84" i="13"/>
  <c r="J90" i="5"/>
  <c r="I89" i="13"/>
  <c r="K792" i="5"/>
  <c r="F37" i="13"/>
  <c r="C965" i="5"/>
  <c r="G39" i="13"/>
  <c r="C332" i="5"/>
  <c r="C53" i="13"/>
  <c r="K429" i="5"/>
  <c r="C69" i="13"/>
  <c r="C20" i="5"/>
  <c r="I18" i="13"/>
  <c r="H5" i="13"/>
  <c r="F49" i="13"/>
  <c r="J153" i="5"/>
  <c r="I121" i="13"/>
  <c r="C85" i="13"/>
  <c r="C799" i="5"/>
  <c r="K799" i="5" s="1"/>
  <c r="F43" i="13"/>
  <c r="J58" i="5"/>
  <c r="K58" i="5" s="1"/>
  <c r="I57" i="13"/>
  <c r="C101" i="13"/>
  <c r="C1021" i="5"/>
  <c r="G95" i="13"/>
  <c r="C117" i="13"/>
  <c r="K964" i="5"/>
  <c r="C930" i="5"/>
  <c r="G4" i="13"/>
  <c r="K356" i="5"/>
  <c r="C133" i="13"/>
  <c r="F55" i="13"/>
  <c r="K381" i="5"/>
  <c r="C21" i="13"/>
  <c r="F67" i="13"/>
  <c r="C92" i="5"/>
  <c r="I90" i="13"/>
  <c r="J18" i="5"/>
  <c r="K18" i="5" s="1"/>
  <c r="I17" i="13"/>
  <c r="K358" i="5"/>
  <c r="B90" i="13"/>
  <c r="C37" i="13"/>
  <c r="F61" i="13"/>
  <c r="C914" i="5"/>
  <c r="C274" i="5"/>
  <c r="C521" i="5"/>
  <c r="D17" i="13" s="1"/>
  <c r="J162" i="5"/>
  <c r="I130" i="13"/>
  <c r="C265" i="5"/>
  <c r="C266" i="5" s="1"/>
  <c r="C138" i="5"/>
  <c r="C139" i="5" s="1"/>
  <c r="I105" i="13"/>
  <c r="J136" i="5"/>
  <c r="K136" i="5" s="1"/>
  <c r="I104" i="13"/>
  <c r="K662" i="5"/>
  <c r="J72" i="5"/>
  <c r="K72" i="5" s="1"/>
  <c r="I71" i="13"/>
  <c r="J144" i="5"/>
  <c r="K144" i="5" s="1"/>
  <c r="I112" i="13"/>
  <c r="C146" i="5"/>
  <c r="K146" i="5" s="1"/>
  <c r="I113" i="13"/>
  <c r="C704" i="5"/>
  <c r="E94" i="13" s="1"/>
  <c r="C106" i="5"/>
  <c r="I176" i="13"/>
  <c r="J6" i="5"/>
  <c r="K6" i="5" s="1"/>
  <c r="I5" i="13"/>
  <c r="J5" i="5"/>
  <c r="K5" i="5" s="1"/>
  <c r="I4" i="13"/>
  <c r="C47" i="5"/>
  <c r="K47" i="5" s="1"/>
  <c r="I45" i="13"/>
  <c r="C74" i="5"/>
  <c r="K74" i="5" s="1"/>
  <c r="I72" i="13"/>
  <c r="I139" i="13"/>
  <c r="J184" i="5"/>
  <c r="I152" i="13"/>
  <c r="J135" i="5"/>
  <c r="K135" i="5" s="1"/>
  <c r="I103" i="13"/>
  <c r="C15" i="13"/>
  <c r="K332" i="5"/>
  <c r="K294" i="5"/>
  <c r="J45" i="5"/>
  <c r="K45" i="5" s="1"/>
  <c r="I44" i="13"/>
  <c r="C8" i="5"/>
  <c r="K8" i="5" s="1"/>
  <c r="I6" i="13"/>
  <c r="J32" i="5"/>
  <c r="K32" i="5" s="1"/>
  <c r="I31" i="13"/>
  <c r="J33" i="5"/>
  <c r="K33" i="5" s="1"/>
  <c r="I32" i="13"/>
  <c r="I33" i="13"/>
  <c r="C1086" i="5"/>
  <c r="K331" i="5"/>
  <c r="A6" i="7"/>
  <c r="A272" i="7"/>
  <c r="C295" i="5"/>
  <c r="C414" i="5"/>
  <c r="K413" i="5"/>
  <c r="C446" i="5"/>
  <c r="K445" i="5"/>
  <c r="C462" i="5"/>
  <c r="K461" i="5"/>
  <c r="K913" i="5"/>
  <c r="C478" i="5"/>
  <c r="K477" i="5"/>
  <c r="C398" i="5"/>
  <c r="K397" i="5"/>
  <c r="C494" i="5"/>
  <c r="K493" i="5"/>
  <c r="K375" i="5"/>
  <c r="C376" i="5"/>
  <c r="C6" i="7"/>
  <c r="H5" i="7"/>
  <c r="C220" i="5"/>
  <c r="E65" i="13" s="1"/>
  <c r="K219" i="5"/>
  <c r="K965" i="5"/>
  <c r="C382" i="5"/>
  <c r="K145" i="5"/>
  <c r="C663" i="5"/>
  <c r="C811" i="5"/>
  <c r="K810" i="5"/>
  <c r="C823" i="5"/>
  <c r="C829" i="5"/>
  <c r="K822" i="5"/>
  <c r="C817" i="5"/>
  <c r="K816" i="5"/>
  <c r="K804" i="5"/>
  <c r="C805" i="5"/>
  <c r="K100" i="5"/>
  <c r="K19" i="5"/>
  <c r="K1020" i="5"/>
  <c r="K273" i="5"/>
  <c r="K527" i="5"/>
  <c r="K105" i="5"/>
  <c r="C430" i="5"/>
  <c r="J1204" i="5"/>
  <c r="J1199" i="5"/>
  <c r="J1089" i="5"/>
  <c r="J1139" i="5"/>
  <c r="J1099" i="5"/>
  <c r="J1125" i="5"/>
  <c r="J1113" i="5"/>
  <c r="J1201" i="5"/>
  <c r="J1194" i="5"/>
  <c r="K46" i="5"/>
  <c r="J1207" i="5"/>
  <c r="J1191" i="5"/>
  <c r="J1206" i="5"/>
  <c r="K272" i="5"/>
  <c r="K92" i="5"/>
  <c r="C21" i="5"/>
  <c r="K20" i="5"/>
  <c r="J1084" i="5"/>
  <c r="K1084" i="5" s="1"/>
  <c r="J1088" i="5"/>
  <c r="J1112" i="5"/>
  <c r="K264" i="5"/>
  <c r="J1189" i="5"/>
  <c r="J1136" i="5"/>
  <c r="K137" i="5"/>
  <c r="J1100" i="5"/>
  <c r="K930" i="5"/>
  <c r="C931" i="5"/>
  <c r="K7" i="5"/>
  <c r="K60" i="5"/>
  <c r="C528" i="5"/>
  <c r="D24" i="13" s="1"/>
  <c r="C359" i="5"/>
  <c r="J1121" i="5"/>
  <c r="J1205" i="5"/>
  <c r="J1190" i="5"/>
  <c r="J1203" i="5"/>
  <c r="J1202" i="5"/>
  <c r="J1219" i="5"/>
  <c r="J1176" i="5"/>
  <c r="K73" i="5"/>
  <c r="J1085" i="5"/>
  <c r="K1085" i="5" s="1"/>
  <c r="J1144" i="5"/>
  <c r="J1188" i="5"/>
  <c r="J1097" i="5"/>
  <c r="C275" i="5"/>
  <c r="K274" i="5"/>
  <c r="K1021" i="5"/>
  <c r="C1022" i="5"/>
  <c r="J154" i="5"/>
  <c r="K91" i="5"/>
  <c r="C333" i="5"/>
  <c r="C415" i="5"/>
  <c r="K59" i="5"/>
  <c r="J171" i="5"/>
  <c r="J1165" i="5"/>
  <c r="J1090" i="5"/>
  <c r="K929" i="5"/>
  <c r="C35" i="5"/>
  <c r="K34" i="5"/>
  <c r="K90" i="5"/>
  <c r="K138" i="5" l="1"/>
  <c r="H6" i="7"/>
  <c r="I6" i="7"/>
  <c r="H272" i="7"/>
  <c r="I272" i="7"/>
  <c r="C273" i="7"/>
  <c r="C915" i="5"/>
  <c r="C916" i="5" s="1"/>
  <c r="K914" i="5"/>
  <c r="C1087" i="5"/>
  <c r="H6" i="13"/>
  <c r="C93" i="5"/>
  <c r="I91" i="13"/>
  <c r="F62" i="13"/>
  <c r="K359" i="5"/>
  <c r="B91" i="13"/>
  <c r="K829" i="5"/>
  <c r="F74" i="13"/>
  <c r="G5" i="13"/>
  <c r="F68" i="13"/>
  <c r="F56" i="13"/>
  <c r="F44" i="13"/>
  <c r="I19" i="13"/>
  <c r="C966" i="5"/>
  <c r="G40" i="13"/>
  <c r="G97" i="13"/>
  <c r="I20" i="13"/>
  <c r="G96" i="13"/>
  <c r="K931" i="5"/>
  <c r="G6" i="13"/>
  <c r="F50" i="13"/>
  <c r="C61" i="5"/>
  <c r="I59" i="13"/>
  <c r="K265" i="5"/>
  <c r="K430" i="5"/>
  <c r="C70" i="13"/>
  <c r="C102" i="13"/>
  <c r="C48" i="5"/>
  <c r="I46" i="13"/>
  <c r="C529" i="5"/>
  <c r="D25" i="13" s="1"/>
  <c r="C16" i="13"/>
  <c r="K446" i="5"/>
  <c r="C86" i="13"/>
  <c r="C705" i="5"/>
  <c r="E95" i="13" s="1"/>
  <c r="K704" i="5"/>
  <c r="I34" i="13"/>
  <c r="K414" i="5"/>
  <c r="C54" i="13"/>
  <c r="C107" i="5"/>
  <c r="I177" i="13"/>
  <c r="K494" i="5"/>
  <c r="C134" i="13"/>
  <c r="K295" i="5"/>
  <c r="C147" i="5"/>
  <c r="I114" i="13"/>
  <c r="K106" i="5"/>
  <c r="I107" i="13"/>
  <c r="C447" i="5"/>
  <c r="C448" i="5" s="1"/>
  <c r="C522" i="5"/>
  <c r="D18" i="13" s="1"/>
  <c r="C22" i="13"/>
  <c r="K398" i="5"/>
  <c r="C38" i="13"/>
  <c r="K415" i="5"/>
  <c r="C55" i="13"/>
  <c r="K478" i="5"/>
  <c r="C118" i="13"/>
  <c r="C9" i="5"/>
  <c r="I7" i="13"/>
  <c r="C75" i="5"/>
  <c r="I73" i="13"/>
  <c r="I106" i="13"/>
  <c r="K521" i="5"/>
  <c r="K1087" i="5"/>
  <c r="K1086" i="5"/>
  <c r="C664" i="5"/>
  <c r="K663" i="5"/>
  <c r="A273" i="7"/>
  <c r="A7" i="7"/>
  <c r="C495" i="5"/>
  <c r="C479" i="5"/>
  <c r="C296" i="5"/>
  <c r="C399" i="5"/>
  <c r="K462" i="5"/>
  <c r="C463" i="5"/>
  <c r="C383" i="5"/>
  <c r="K382" i="5"/>
  <c r="K376" i="5"/>
  <c r="C377" i="5"/>
  <c r="C7" i="7"/>
  <c r="C221" i="5"/>
  <c r="E66" i="13" s="1"/>
  <c r="K220" i="5"/>
  <c r="K966" i="5"/>
  <c r="C818" i="5"/>
  <c r="K817" i="5"/>
  <c r="C836" i="5"/>
  <c r="C830" i="5"/>
  <c r="C824" i="5"/>
  <c r="K823" i="5"/>
  <c r="C806" i="5"/>
  <c r="K805" i="5"/>
  <c r="K811" i="5"/>
  <c r="C812" i="5"/>
  <c r="C431" i="5"/>
  <c r="K102" i="5"/>
  <c r="K101" i="5"/>
  <c r="K529" i="5"/>
  <c r="C360" i="5"/>
  <c r="C932" i="5"/>
  <c r="K21" i="5"/>
  <c r="C22" i="5"/>
  <c r="K528" i="5"/>
  <c r="C276" i="5"/>
  <c r="K275" i="5"/>
  <c r="C334" i="5"/>
  <c r="K333" i="5"/>
  <c r="K139" i="5"/>
  <c r="C140" i="5"/>
  <c r="K1022" i="5"/>
  <c r="C1023" i="5"/>
  <c r="C416" i="5"/>
  <c r="K266" i="5"/>
  <c r="C267" i="5"/>
  <c r="C36" i="5"/>
  <c r="K35" i="5"/>
  <c r="K915" i="5" l="1"/>
  <c r="H7" i="7"/>
  <c r="I7" i="7"/>
  <c r="H273" i="7"/>
  <c r="I273" i="7"/>
  <c r="C274" i="7"/>
  <c r="F63" i="13"/>
  <c r="F57" i="13"/>
  <c r="K22" i="5"/>
  <c r="I21" i="13"/>
  <c r="K806" i="5"/>
  <c r="F51" i="13"/>
  <c r="K932" i="5"/>
  <c r="G7" i="13"/>
  <c r="F69" i="13"/>
  <c r="I60" i="13"/>
  <c r="K61" i="5"/>
  <c r="C62" i="5"/>
  <c r="C94" i="5"/>
  <c r="I92" i="13"/>
  <c r="K93" i="5"/>
  <c r="G98" i="13"/>
  <c r="K360" i="5"/>
  <c r="B92" i="13"/>
  <c r="F75" i="13"/>
  <c r="F81" i="13"/>
  <c r="C967" i="5"/>
  <c r="G41" i="13"/>
  <c r="C1088" i="5"/>
  <c r="H7" i="13"/>
  <c r="K664" i="5"/>
  <c r="C108" i="5"/>
  <c r="I178" i="13"/>
  <c r="K107" i="5"/>
  <c r="I74" i="13"/>
  <c r="C76" i="5"/>
  <c r="K75" i="5"/>
  <c r="C706" i="5"/>
  <c r="E96" i="13" s="1"/>
  <c r="K705" i="5"/>
  <c r="C49" i="5"/>
  <c r="I47" i="13"/>
  <c r="K48" i="5"/>
  <c r="K416" i="5"/>
  <c r="C56" i="13"/>
  <c r="C103" i="13"/>
  <c r="C148" i="5"/>
  <c r="I115" i="13"/>
  <c r="K147" i="5"/>
  <c r="I8" i="13"/>
  <c r="K9" i="5"/>
  <c r="C10" i="5"/>
  <c r="C17" i="13"/>
  <c r="K383" i="5"/>
  <c r="C23" i="13"/>
  <c r="C400" i="5"/>
  <c r="C401" i="5" s="1"/>
  <c r="C39" i="13"/>
  <c r="K296" i="5"/>
  <c r="K431" i="5"/>
  <c r="C71" i="13"/>
  <c r="K448" i="5"/>
  <c r="C88" i="13"/>
  <c r="K479" i="5"/>
  <c r="C119" i="13"/>
  <c r="K221" i="5"/>
  <c r="K495" i="5"/>
  <c r="C135" i="13"/>
  <c r="C523" i="5"/>
  <c r="D19" i="13" s="1"/>
  <c r="K522" i="5"/>
  <c r="I35" i="13"/>
  <c r="I108" i="13"/>
  <c r="K447" i="5"/>
  <c r="C87" i="13"/>
  <c r="C530" i="5"/>
  <c r="D26" i="13" s="1"/>
  <c r="C665" i="5"/>
  <c r="A8" i="7"/>
  <c r="A274" i="7"/>
  <c r="K399" i="5"/>
  <c r="C480" i="5"/>
  <c r="C496" i="5"/>
  <c r="C297" i="5"/>
  <c r="C384" i="5"/>
  <c r="K463" i="5"/>
  <c r="C464" i="5"/>
  <c r="K400" i="5"/>
  <c r="K377" i="5"/>
  <c r="C378" i="5"/>
  <c r="C8" i="7"/>
  <c r="K967" i="5"/>
  <c r="C819" i="5"/>
  <c r="K818" i="5"/>
  <c r="C813" i="5"/>
  <c r="K812" i="5"/>
  <c r="C825" i="5"/>
  <c r="K824" i="5"/>
  <c r="C831" i="5"/>
  <c r="K830" i="5"/>
  <c r="C837" i="5"/>
  <c r="C843" i="5"/>
  <c r="K836" i="5"/>
  <c r="C432" i="5"/>
  <c r="K68" i="5"/>
  <c r="C933" i="5"/>
  <c r="C361" i="5"/>
  <c r="C449" i="5"/>
  <c r="K140" i="5"/>
  <c r="C141" i="5"/>
  <c r="C1024" i="5"/>
  <c r="K1023" i="5"/>
  <c r="C417" i="5"/>
  <c r="C335" i="5"/>
  <c r="K334" i="5"/>
  <c r="C277" i="5"/>
  <c r="K276" i="5"/>
  <c r="K916" i="5"/>
  <c r="C917" i="5"/>
  <c r="C268" i="5"/>
  <c r="K267" i="5"/>
  <c r="C37" i="5"/>
  <c r="K36" i="5"/>
  <c r="H274" i="7" l="1"/>
  <c r="I274" i="7"/>
  <c r="C275" i="7"/>
  <c r="H8" i="7"/>
  <c r="I8" i="7"/>
  <c r="C1089" i="5"/>
  <c r="H8" i="13"/>
  <c r="K1088" i="5"/>
  <c r="F88" i="13"/>
  <c r="C968" i="5"/>
  <c r="G42" i="13"/>
  <c r="I93" i="13"/>
  <c r="K94" i="5"/>
  <c r="F82" i="13"/>
  <c r="F76" i="13"/>
  <c r="I61" i="13"/>
  <c r="K62" i="5"/>
  <c r="F70" i="13"/>
  <c r="K361" i="5"/>
  <c r="B93" i="13"/>
  <c r="K813" i="5"/>
  <c r="F58" i="13"/>
  <c r="K933" i="5"/>
  <c r="G8" i="13"/>
  <c r="G99" i="13"/>
  <c r="F64" i="13"/>
  <c r="C707" i="5"/>
  <c r="E97" i="13" s="1"/>
  <c r="K706" i="5"/>
  <c r="C18" i="13"/>
  <c r="I75" i="13"/>
  <c r="K76" i="5"/>
  <c r="C77" i="5"/>
  <c r="I109" i="13"/>
  <c r="C41" i="13"/>
  <c r="I9" i="13"/>
  <c r="K10" i="5"/>
  <c r="C11" i="5"/>
  <c r="C666" i="5"/>
  <c r="K523" i="5"/>
  <c r="K449" i="5"/>
  <c r="C89" i="13"/>
  <c r="C385" i="5"/>
  <c r="C24" i="13"/>
  <c r="C531" i="5"/>
  <c r="D27" i="13" s="1"/>
  <c r="K530" i="5"/>
  <c r="C40" i="13"/>
  <c r="C50" i="5"/>
  <c r="I48" i="13"/>
  <c r="K49" i="5"/>
  <c r="I179" i="13"/>
  <c r="K108" i="5"/>
  <c r="C109" i="5"/>
  <c r="C104" i="13"/>
  <c r="I36" i="13"/>
  <c r="K297" i="5"/>
  <c r="K417" i="5"/>
  <c r="C57" i="13"/>
  <c r="C72" i="13"/>
  <c r="K496" i="5"/>
  <c r="C136" i="13"/>
  <c r="K480" i="5"/>
  <c r="C120" i="13"/>
  <c r="I116" i="13"/>
  <c r="K148" i="5"/>
  <c r="C149" i="5"/>
  <c r="K665" i="5"/>
  <c r="C362" i="5"/>
  <c r="C497" i="5"/>
  <c r="K378" i="5"/>
  <c r="A275" i="7"/>
  <c r="A9" i="7"/>
  <c r="C481" i="5"/>
  <c r="C298" i="5"/>
  <c r="K384" i="5"/>
  <c r="K464" i="5"/>
  <c r="C465" i="5"/>
  <c r="C433" i="5"/>
  <c r="K432" i="5"/>
  <c r="C386" i="5"/>
  <c r="K385" i="5"/>
  <c r="K401" i="5"/>
  <c r="C402" i="5"/>
  <c r="C9" i="7"/>
  <c r="K968" i="5"/>
  <c r="C844" i="5"/>
  <c r="C850" i="5"/>
  <c r="K843" i="5"/>
  <c r="C838" i="5"/>
  <c r="K837" i="5"/>
  <c r="C832" i="5"/>
  <c r="K831" i="5"/>
  <c r="C826" i="5"/>
  <c r="K825" i="5"/>
  <c r="C820" i="5"/>
  <c r="K819" i="5"/>
  <c r="K70" i="5"/>
  <c r="K69" i="5"/>
  <c r="C934" i="5"/>
  <c r="C450" i="5"/>
  <c r="C278" i="5"/>
  <c r="K277" i="5"/>
  <c r="C1025" i="5"/>
  <c r="K1024" i="5"/>
  <c r="C142" i="5"/>
  <c r="K141" i="5"/>
  <c r="K335" i="5"/>
  <c r="C336" i="5"/>
  <c r="C418" i="5"/>
  <c r="K917" i="5"/>
  <c r="C918" i="5"/>
  <c r="K268" i="5"/>
  <c r="C269" i="5"/>
  <c r="K37" i="5"/>
  <c r="C38" i="5"/>
  <c r="H275" i="7" l="1"/>
  <c r="I275" i="7"/>
  <c r="C276" i="7"/>
  <c r="H9" i="7"/>
  <c r="I9" i="7"/>
  <c r="F77" i="13"/>
  <c r="K362" i="5"/>
  <c r="F95" i="13"/>
  <c r="C969" i="5"/>
  <c r="G43" i="13"/>
  <c r="K934" i="5"/>
  <c r="G9" i="13"/>
  <c r="K820" i="5"/>
  <c r="F65" i="13"/>
  <c r="F89" i="13"/>
  <c r="G100" i="13"/>
  <c r="F71" i="13"/>
  <c r="F83" i="13"/>
  <c r="C1090" i="5"/>
  <c r="H9" i="13"/>
  <c r="K1089" i="5"/>
  <c r="C532" i="5"/>
  <c r="D28" i="13" s="1"/>
  <c r="K531" i="5"/>
  <c r="I180" i="13"/>
  <c r="K109" i="5"/>
  <c r="C110" i="5"/>
  <c r="I76" i="13"/>
  <c r="C78" i="5"/>
  <c r="K77" i="5"/>
  <c r="I117" i="13"/>
  <c r="K149" i="5"/>
  <c r="C150" i="5"/>
  <c r="K298" i="5"/>
  <c r="K481" i="5"/>
  <c r="C121" i="13"/>
  <c r="C42" i="13"/>
  <c r="K666" i="5"/>
  <c r="C667" i="5"/>
  <c r="K418" i="5"/>
  <c r="C58" i="13"/>
  <c r="C25" i="13"/>
  <c r="I10" i="13"/>
  <c r="C12" i="5"/>
  <c r="K11" i="5"/>
  <c r="I37" i="13"/>
  <c r="C26" i="13"/>
  <c r="C270" i="5"/>
  <c r="K497" i="5"/>
  <c r="C137" i="13"/>
  <c r="C51" i="5"/>
  <c r="I49" i="13"/>
  <c r="K50" i="5"/>
  <c r="K433" i="5"/>
  <c r="C73" i="13"/>
  <c r="K142" i="5"/>
  <c r="I110" i="13"/>
  <c r="K450" i="5"/>
  <c r="C90" i="13"/>
  <c r="C105" i="13"/>
  <c r="C708" i="5"/>
  <c r="E98" i="13" s="1"/>
  <c r="K707" i="5"/>
  <c r="C10" i="7"/>
  <c r="C498" i="5"/>
  <c r="C482" i="5"/>
  <c r="A10" i="7"/>
  <c r="A276" i="7"/>
  <c r="C434" i="5"/>
  <c r="C299" i="5"/>
  <c r="K465" i="5"/>
  <c r="C466" i="5"/>
  <c r="K402" i="5"/>
  <c r="C403" i="5"/>
  <c r="K386" i="5"/>
  <c r="C387" i="5"/>
  <c r="C154" i="5"/>
  <c r="K153" i="5"/>
  <c r="K969" i="5"/>
  <c r="C935" i="5"/>
  <c r="C827" i="5"/>
  <c r="K826" i="5"/>
  <c r="C833" i="5"/>
  <c r="K832" i="5"/>
  <c r="C839" i="5"/>
  <c r="K838" i="5"/>
  <c r="C851" i="5"/>
  <c r="C857" i="5"/>
  <c r="K850" i="5"/>
  <c r="K844" i="5"/>
  <c r="C845" i="5"/>
  <c r="C451" i="5"/>
  <c r="K336" i="5"/>
  <c r="C337" i="5"/>
  <c r="C419" i="5"/>
  <c r="K1025" i="5"/>
  <c r="C1026" i="5"/>
  <c r="C279" i="5"/>
  <c r="K278" i="5"/>
  <c r="K269" i="5"/>
  <c r="K38" i="5"/>
  <c r="C39" i="5"/>
  <c r="C919" i="5"/>
  <c r="K918" i="5"/>
  <c r="H276" i="7" l="1"/>
  <c r="I276" i="7"/>
  <c r="C277" i="7"/>
  <c r="H10" i="7"/>
  <c r="I10" i="7"/>
  <c r="C11" i="7"/>
  <c r="F78" i="13"/>
  <c r="K827" i="5"/>
  <c r="F72" i="13"/>
  <c r="C936" i="5"/>
  <c r="K936" i="5" s="1"/>
  <c r="G10" i="13"/>
  <c r="C970" i="5"/>
  <c r="K970" i="5" s="1"/>
  <c r="G44" i="13"/>
  <c r="F102" i="13"/>
  <c r="F90" i="13"/>
  <c r="F96" i="13"/>
  <c r="G101" i="13"/>
  <c r="F84" i="13"/>
  <c r="C1091" i="5"/>
  <c r="H10" i="13"/>
  <c r="K1090" i="5"/>
  <c r="K270" i="5"/>
  <c r="K498" i="5"/>
  <c r="C138" i="13"/>
  <c r="C106" i="13"/>
  <c r="K451" i="5"/>
  <c r="C91" i="13"/>
  <c r="C111" i="5"/>
  <c r="I181" i="13"/>
  <c r="K110" i="5"/>
  <c r="K299" i="5"/>
  <c r="K708" i="5"/>
  <c r="I77" i="13"/>
  <c r="C79" i="5"/>
  <c r="K78" i="5"/>
  <c r="K434" i="5"/>
  <c r="C74" i="13"/>
  <c r="C43" i="13"/>
  <c r="I50" i="13"/>
  <c r="C52" i="5"/>
  <c r="K51" i="5"/>
  <c r="C668" i="5"/>
  <c r="K667" i="5"/>
  <c r="I118" i="13"/>
  <c r="K150" i="5"/>
  <c r="C151" i="5"/>
  <c r="I38" i="13"/>
  <c r="K419" i="5"/>
  <c r="C59" i="13"/>
  <c r="C533" i="5"/>
  <c r="D29" i="13" s="1"/>
  <c r="K532" i="5"/>
  <c r="I122" i="13"/>
  <c r="I11" i="13"/>
  <c r="C13" i="5"/>
  <c r="K12" i="5"/>
  <c r="C27" i="13"/>
  <c r="K482" i="5"/>
  <c r="C122" i="13"/>
  <c r="C499" i="5"/>
  <c r="C483" i="5"/>
  <c r="A277" i="7"/>
  <c r="A11" i="7"/>
  <c r="C435" i="5"/>
  <c r="C300" i="5"/>
  <c r="K466" i="5"/>
  <c r="C467" i="5"/>
  <c r="K387" i="5"/>
  <c r="C388" i="5"/>
  <c r="K403" i="5"/>
  <c r="C404" i="5"/>
  <c r="C155" i="5"/>
  <c r="K154" i="5"/>
  <c r="K935" i="5"/>
  <c r="C834" i="5"/>
  <c r="K833" i="5"/>
  <c r="C858" i="5"/>
  <c r="K857" i="5"/>
  <c r="K845" i="5"/>
  <c r="C846" i="5"/>
  <c r="C852" i="5"/>
  <c r="K851" i="5"/>
  <c r="C840" i="5"/>
  <c r="K839" i="5"/>
  <c r="C452" i="5"/>
  <c r="C1027" i="5"/>
  <c r="K1026" i="5"/>
  <c r="K279" i="5"/>
  <c r="C280" i="5"/>
  <c r="C420" i="5"/>
  <c r="K337" i="5"/>
  <c r="C338" i="5"/>
  <c r="K919" i="5"/>
  <c r="C920" i="5"/>
  <c r="K39" i="5"/>
  <c r="C40" i="5"/>
  <c r="C937" i="5" l="1"/>
  <c r="H11" i="7"/>
  <c r="I11" i="7"/>
  <c r="C12" i="7"/>
  <c r="H277" i="7"/>
  <c r="I277" i="7"/>
  <c r="C278" i="7"/>
  <c r="C1092" i="5"/>
  <c r="H11" i="13"/>
  <c r="K1091" i="5"/>
  <c r="F85" i="13"/>
  <c r="C971" i="5"/>
  <c r="K971" i="5" s="1"/>
  <c r="G45" i="13"/>
  <c r="F97" i="13"/>
  <c r="G11" i="13"/>
  <c r="F103" i="13"/>
  <c r="F91" i="13"/>
  <c r="G12" i="13"/>
  <c r="G102" i="13"/>
  <c r="K834" i="5"/>
  <c r="F79" i="13"/>
  <c r="I119" i="13"/>
  <c r="K151" i="5"/>
  <c r="C44" i="13"/>
  <c r="K483" i="5"/>
  <c r="C123" i="13"/>
  <c r="K499" i="5"/>
  <c r="C139" i="13"/>
  <c r="I12" i="13"/>
  <c r="K13" i="5"/>
  <c r="C14" i="5"/>
  <c r="I123" i="13"/>
  <c r="C28" i="13"/>
  <c r="K533" i="5"/>
  <c r="C534" i="5"/>
  <c r="D30" i="13" s="1"/>
  <c r="I39" i="13"/>
  <c r="K668" i="5"/>
  <c r="C669" i="5"/>
  <c r="K452" i="5"/>
  <c r="C92" i="13"/>
  <c r="C107" i="13"/>
  <c r="K300" i="5"/>
  <c r="I78" i="13"/>
  <c r="K79" i="5"/>
  <c r="C80" i="5"/>
  <c r="C112" i="5"/>
  <c r="I182" i="13"/>
  <c r="K111" i="5"/>
  <c r="K420" i="5"/>
  <c r="C60" i="13"/>
  <c r="K435" i="5"/>
  <c r="C75" i="13"/>
  <c r="I51" i="13"/>
  <c r="K52" i="5"/>
  <c r="C53" i="5"/>
  <c r="C500" i="5"/>
  <c r="C484" i="5"/>
  <c r="A12" i="7"/>
  <c r="A278" i="7"/>
  <c r="C436" i="5"/>
  <c r="C301" i="5"/>
  <c r="K467" i="5"/>
  <c r="C468" i="5"/>
  <c r="K404" i="5"/>
  <c r="C405" i="5"/>
  <c r="K388" i="5"/>
  <c r="C389" i="5"/>
  <c r="C156" i="5"/>
  <c r="K155" i="5"/>
  <c r="K840" i="5"/>
  <c r="C841" i="5"/>
  <c r="C853" i="5"/>
  <c r="K852" i="5"/>
  <c r="C847" i="5"/>
  <c r="K846" i="5"/>
  <c r="C859" i="5"/>
  <c r="K858" i="5"/>
  <c r="C13" i="7"/>
  <c r="K65" i="5"/>
  <c r="K64" i="5"/>
  <c r="C453" i="5"/>
  <c r="K280" i="5"/>
  <c r="C281" i="5"/>
  <c r="C1028" i="5"/>
  <c r="K1027" i="5"/>
  <c r="C421" i="5"/>
  <c r="K338" i="5"/>
  <c r="C339" i="5"/>
  <c r="K937" i="5"/>
  <c r="C938" i="5"/>
  <c r="K40" i="5"/>
  <c r="C41" i="5"/>
  <c r="C921" i="5"/>
  <c r="K920" i="5"/>
  <c r="H278" i="7" l="1"/>
  <c r="I278" i="7"/>
  <c r="C279" i="7"/>
  <c r="H13" i="7"/>
  <c r="I13" i="7"/>
  <c r="H12" i="7"/>
  <c r="I12" i="7"/>
  <c r="F104" i="13"/>
  <c r="C972" i="5"/>
  <c r="G46" i="13"/>
  <c r="K841" i="5"/>
  <c r="F86" i="13"/>
  <c r="F92" i="13"/>
  <c r="G103" i="13"/>
  <c r="F98" i="13"/>
  <c r="G13" i="13"/>
  <c r="C1093" i="5"/>
  <c r="H12" i="13"/>
  <c r="K1092" i="5"/>
  <c r="C922" i="5"/>
  <c r="C45" i="13"/>
  <c r="K500" i="5"/>
  <c r="C140" i="13"/>
  <c r="I79" i="13"/>
  <c r="K80" i="5"/>
  <c r="C81" i="5"/>
  <c r="I124" i="13"/>
  <c r="I40" i="13"/>
  <c r="C29" i="13"/>
  <c r="I52" i="13"/>
  <c r="K53" i="5"/>
  <c r="C54" i="5"/>
  <c r="C535" i="5"/>
  <c r="D31" i="13" s="1"/>
  <c r="K534" i="5"/>
  <c r="C113" i="5"/>
  <c r="I183" i="13"/>
  <c r="K112" i="5"/>
  <c r="C108" i="13"/>
  <c r="C670" i="5"/>
  <c r="K669" i="5"/>
  <c r="K301" i="5"/>
  <c r="C437" i="5"/>
  <c r="C438" i="5" s="1"/>
  <c r="C76" i="13"/>
  <c r="K421" i="5"/>
  <c r="C61" i="13"/>
  <c r="K453" i="5"/>
  <c r="C93" i="13"/>
  <c r="I13" i="13"/>
  <c r="K14" i="5"/>
  <c r="C15" i="5"/>
  <c r="K484" i="5"/>
  <c r="C124" i="13"/>
  <c r="C501" i="5"/>
  <c r="C485" i="5"/>
  <c r="A279" i="7"/>
  <c r="A13" i="7"/>
  <c r="K436" i="5"/>
  <c r="C302" i="5"/>
  <c r="K468" i="5"/>
  <c r="C469" i="5"/>
  <c r="K389" i="5"/>
  <c r="C390" i="5"/>
  <c r="K405" i="5"/>
  <c r="C406" i="5"/>
  <c r="K156" i="5"/>
  <c r="C157" i="5"/>
  <c r="K123" i="5"/>
  <c r="K972" i="5"/>
  <c r="C848" i="5"/>
  <c r="K847" i="5"/>
  <c r="K853" i="5"/>
  <c r="C854" i="5"/>
  <c r="C860" i="5"/>
  <c r="K859" i="5"/>
  <c r="C14" i="7"/>
  <c r="K66" i="5"/>
  <c r="K67" i="5"/>
  <c r="C454" i="5"/>
  <c r="C1029" i="5"/>
  <c r="K1028" i="5"/>
  <c r="C422" i="5"/>
  <c r="K281" i="5"/>
  <c r="C282" i="5"/>
  <c r="K339" i="5"/>
  <c r="C340" i="5"/>
  <c r="K921" i="5"/>
  <c r="C42" i="5"/>
  <c r="K41" i="5"/>
  <c r="K938" i="5"/>
  <c r="C939" i="5"/>
  <c r="H279" i="7" l="1"/>
  <c r="I279" i="7"/>
  <c r="C280" i="7"/>
  <c r="H14" i="7"/>
  <c r="I14" i="7"/>
  <c r="C1094" i="5"/>
  <c r="H13" i="13"/>
  <c r="K1093" i="5"/>
  <c r="G14" i="13"/>
  <c r="G104" i="13"/>
  <c r="F105" i="13"/>
  <c r="F99" i="13"/>
  <c r="C973" i="5"/>
  <c r="G47" i="13"/>
  <c r="K848" i="5"/>
  <c r="F93" i="13"/>
  <c r="C923" i="5"/>
  <c r="I125" i="13"/>
  <c r="I184" i="13"/>
  <c r="K113" i="5"/>
  <c r="C114" i="5"/>
  <c r="C46" i="13"/>
  <c r="K485" i="5"/>
  <c r="C125" i="13"/>
  <c r="K670" i="5"/>
  <c r="C671" i="5"/>
  <c r="C536" i="5"/>
  <c r="D32" i="13" s="1"/>
  <c r="K535" i="5"/>
  <c r="K501" i="5"/>
  <c r="C141" i="13"/>
  <c r="I80" i="13"/>
  <c r="C82" i="5"/>
  <c r="K81" i="5"/>
  <c r="C30" i="13"/>
  <c r="I53" i="13"/>
  <c r="C55" i="5"/>
  <c r="K54" i="5"/>
  <c r="C109" i="13"/>
  <c r="I14" i="13"/>
  <c r="C16" i="5"/>
  <c r="K15" i="5"/>
  <c r="C77" i="13"/>
  <c r="K422" i="5"/>
  <c r="C62" i="13"/>
  <c r="I41" i="13"/>
  <c r="K454" i="5"/>
  <c r="C94" i="13"/>
  <c r="K302" i="5"/>
  <c r="K438" i="5"/>
  <c r="C78" i="13"/>
  <c r="K437" i="5"/>
  <c r="C502" i="5"/>
  <c r="C439" i="5"/>
  <c r="C486" i="5"/>
  <c r="A14" i="7"/>
  <c r="A280" i="7"/>
  <c r="C303" i="5"/>
  <c r="K469" i="5"/>
  <c r="C470" i="5"/>
  <c r="K282" i="5"/>
  <c r="C283" i="5"/>
  <c r="K390" i="5"/>
  <c r="C391" i="5"/>
  <c r="K406" i="5"/>
  <c r="C407" i="5"/>
  <c r="C158" i="5"/>
  <c r="K157" i="5"/>
  <c r="K126" i="5"/>
  <c r="K973" i="5"/>
  <c r="C861" i="5"/>
  <c r="K860" i="5"/>
  <c r="C855" i="5"/>
  <c r="K854" i="5"/>
  <c r="C15" i="7"/>
  <c r="K96" i="5"/>
  <c r="C455" i="5"/>
  <c r="C423" i="5"/>
  <c r="C341" i="5"/>
  <c r="K340" i="5"/>
  <c r="C1030" i="5"/>
  <c r="K1029" i="5"/>
  <c r="K42" i="5"/>
  <c r="C43" i="5"/>
  <c r="K922" i="5"/>
  <c r="C940" i="5"/>
  <c r="K939" i="5"/>
  <c r="H15" i="7" l="1"/>
  <c r="I15" i="7"/>
  <c r="H280" i="7"/>
  <c r="I280" i="7"/>
  <c r="C281" i="7"/>
  <c r="G15" i="13"/>
  <c r="K855" i="5"/>
  <c r="F100" i="13"/>
  <c r="F106" i="13"/>
  <c r="G105" i="13"/>
  <c r="C974" i="5"/>
  <c r="K974" i="5" s="1"/>
  <c r="G48" i="13"/>
  <c r="C1095" i="5"/>
  <c r="H14" i="13"/>
  <c r="K1094" i="5"/>
  <c r="C924" i="5"/>
  <c r="I54" i="13"/>
  <c r="K55" i="5"/>
  <c r="C56" i="5"/>
  <c r="C537" i="5"/>
  <c r="D33" i="13" s="1"/>
  <c r="K536" i="5"/>
  <c r="I185" i="13"/>
  <c r="C115" i="5"/>
  <c r="K114" i="5"/>
  <c r="K502" i="5"/>
  <c r="C142" i="13"/>
  <c r="K283" i="5"/>
  <c r="C672" i="5"/>
  <c r="K671" i="5"/>
  <c r="C31" i="13"/>
  <c r="K303" i="5"/>
  <c r="I126" i="13"/>
  <c r="C110" i="13"/>
  <c r="K423" i="5"/>
  <c r="C63" i="13"/>
  <c r="K43" i="5"/>
  <c r="I42" i="13"/>
  <c r="K486" i="5"/>
  <c r="C126" i="13"/>
  <c r="K455" i="5"/>
  <c r="C95" i="13"/>
  <c r="C47" i="13"/>
  <c r="K439" i="5"/>
  <c r="C79" i="13"/>
  <c r="I15" i="13"/>
  <c r="K16" i="5"/>
  <c r="I81" i="13"/>
  <c r="K82" i="5"/>
  <c r="C83" i="5"/>
  <c r="C503" i="5"/>
  <c r="C440" i="5"/>
  <c r="C487" i="5"/>
  <c r="A281" i="7"/>
  <c r="A15" i="7"/>
  <c r="C304" i="5"/>
  <c r="K470" i="5"/>
  <c r="C471" i="5"/>
  <c r="K407" i="5"/>
  <c r="C408" i="5"/>
  <c r="K391" i="5"/>
  <c r="C392" i="5"/>
  <c r="C159" i="5"/>
  <c r="K158" i="5"/>
  <c r="K127" i="5"/>
  <c r="C862" i="5"/>
  <c r="K861" i="5"/>
  <c r="C16" i="7"/>
  <c r="K97" i="5"/>
  <c r="C456" i="5"/>
  <c r="K1030" i="5"/>
  <c r="C1031" i="5"/>
  <c r="C424" i="5"/>
  <c r="K85" i="5"/>
  <c r="C86" i="5"/>
  <c r="C342" i="5"/>
  <c r="K341" i="5"/>
  <c r="K923" i="5"/>
  <c r="C941" i="5"/>
  <c r="K940" i="5"/>
  <c r="H281" i="7" l="1"/>
  <c r="I281" i="7"/>
  <c r="C282" i="7"/>
  <c r="H16" i="7"/>
  <c r="I16" i="7"/>
  <c r="C975" i="5"/>
  <c r="G49" i="13"/>
  <c r="G16" i="13"/>
  <c r="K862" i="5"/>
  <c r="F107" i="13"/>
  <c r="G106" i="13"/>
  <c r="I85" i="13"/>
  <c r="C1096" i="5"/>
  <c r="H15" i="13"/>
  <c r="K1095" i="5"/>
  <c r="C925" i="5"/>
  <c r="K487" i="5"/>
  <c r="C127" i="13"/>
  <c r="K440" i="5"/>
  <c r="C80" i="13"/>
  <c r="K672" i="5"/>
  <c r="C673" i="5"/>
  <c r="I186" i="13"/>
  <c r="K115" i="5"/>
  <c r="C116" i="5"/>
  <c r="C488" i="5"/>
  <c r="C489" i="5" s="1"/>
  <c r="C48" i="13"/>
  <c r="C538" i="5"/>
  <c r="D34" i="13" s="1"/>
  <c r="K537" i="5"/>
  <c r="I127" i="13"/>
  <c r="K456" i="5"/>
  <c r="C96" i="13"/>
  <c r="C32" i="13"/>
  <c r="I55" i="13"/>
  <c r="K56" i="5"/>
  <c r="K503" i="5"/>
  <c r="C143" i="13"/>
  <c r="I82" i="13"/>
  <c r="K83" i="5"/>
  <c r="C111" i="13"/>
  <c r="K304" i="5"/>
  <c r="K424" i="5"/>
  <c r="C64" i="13"/>
  <c r="C504" i="5"/>
  <c r="C441" i="5"/>
  <c r="A16" i="7"/>
  <c r="A282" i="7"/>
  <c r="C305" i="5"/>
  <c r="K471" i="5"/>
  <c r="C472" i="5"/>
  <c r="K392" i="5"/>
  <c r="C393" i="5"/>
  <c r="K408" i="5"/>
  <c r="C409" i="5"/>
  <c r="K159" i="5"/>
  <c r="C160" i="5"/>
  <c r="K129" i="5"/>
  <c r="K128" i="5"/>
  <c r="K975" i="5"/>
  <c r="C17" i="7"/>
  <c r="K99" i="5"/>
  <c r="K98" i="5"/>
  <c r="C457" i="5"/>
  <c r="C1032" i="5"/>
  <c r="K1031" i="5"/>
  <c r="K342" i="5"/>
  <c r="C343" i="5"/>
  <c r="C87" i="5"/>
  <c r="K86" i="5"/>
  <c r="C425" i="5"/>
  <c r="K924" i="5"/>
  <c r="C942" i="5"/>
  <c r="K941" i="5"/>
  <c r="H17" i="7" l="1"/>
  <c r="I17" i="7"/>
  <c r="H282" i="7"/>
  <c r="I282" i="7"/>
  <c r="C283" i="7"/>
  <c r="G17" i="13"/>
  <c r="I86" i="13"/>
  <c r="G107" i="13"/>
  <c r="C1097" i="5"/>
  <c r="H16" i="13"/>
  <c r="K1096" i="5"/>
  <c r="C976" i="5"/>
  <c r="G50" i="13"/>
  <c r="C926" i="5"/>
  <c r="C49" i="13"/>
  <c r="K538" i="5"/>
  <c r="C539" i="5"/>
  <c r="D35" i="13" s="1"/>
  <c r="K673" i="5"/>
  <c r="C674" i="5"/>
  <c r="K504" i="5"/>
  <c r="C144" i="13"/>
  <c r="C112" i="13"/>
  <c r="I128" i="13"/>
  <c r="K457" i="5"/>
  <c r="C97" i="13"/>
  <c r="K305" i="5"/>
  <c r="C33" i="13"/>
  <c r="K488" i="5"/>
  <c r="C128" i="13"/>
  <c r="K489" i="5"/>
  <c r="C129" i="13"/>
  <c r="I187" i="13"/>
  <c r="K116" i="5"/>
  <c r="C117" i="5"/>
  <c r="C118" i="5" s="1"/>
  <c r="K425" i="5"/>
  <c r="C65" i="13"/>
  <c r="K441" i="5"/>
  <c r="C81" i="13"/>
  <c r="C505" i="5"/>
  <c r="C442" i="5"/>
  <c r="A283" i="7"/>
  <c r="A17" i="7"/>
  <c r="K925" i="5"/>
  <c r="C306" i="5"/>
  <c r="K472" i="5"/>
  <c r="C473" i="5"/>
  <c r="K409" i="5"/>
  <c r="C410" i="5"/>
  <c r="K393" i="5"/>
  <c r="C394" i="5"/>
  <c r="K160" i="5"/>
  <c r="C18" i="7"/>
  <c r="C458" i="5"/>
  <c r="C344" i="5"/>
  <c r="K343" i="5"/>
  <c r="C490" i="5"/>
  <c r="C426" i="5"/>
  <c r="C88" i="5"/>
  <c r="K87" i="5"/>
  <c r="K1032" i="5"/>
  <c r="C1033" i="5"/>
  <c r="C943" i="5"/>
  <c r="K942" i="5"/>
  <c r="C119" i="5" l="1"/>
  <c r="K119" i="5" s="1"/>
  <c r="K118" i="5"/>
  <c r="H283" i="7"/>
  <c r="I283" i="7"/>
  <c r="C284" i="7"/>
  <c r="H18" i="7"/>
  <c r="I18" i="7"/>
  <c r="C977" i="5"/>
  <c r="G51" i="13"/>
  <c r="C1098" i="5"/>
  <c r="H17" i="13"/>
  <c r="K1097" i="5"/>
  <c r="K88" i="5"/>
  <c r="I87" i="13"/>
  <c r="K976" i="5"/>
  <c r="G18" i="13"/>
  <c r="G108" i="13"/>
  <c r="C927" i="5"/>
  <c r="K674" i="5"/>
  <c r="C675" i="5"/>
  <c r="K539" i="5"/>
  <c r="C540" i="5"/>
  <c r="D36" i="13" s="1"/>
  <c r="K442" i="5"/>
  <c r="C82" i="13"/>
  <c r="K505" i="5"/>
  <c r="C145" i="13"/>
  <c r="C34" i="13"/>
  <c r="C66" i="13"/>
  <c r="C50" i="13"/>
  <c r="C98" i="13"/>
  <c r="C113" i="13"/>
  <c r="C130" i="13"/>
  <c r="K306" i="5"/>
  <c r="K117" i="5"/>
  <c r="I188" i="13"/>
  <c r="C506" i="5"/>
  <c r="K490" i="5"/>
  <c r="K458" i="5"/>
  <c r="K459" i="5"/>
  <c r="K426" i="5"/>
  <c r="K410" i="5"/>
  <c r="K394" i="5"/>
  <c r="A18" i="7"/>
  <c r="A284" i="7"/>
  <c r="K927" i="5"/>
  <c r="K926" i="5"/>
  <c r="C307" i="5"/>
  <c r="K473" i="5"/>
  <c r="C474" i="5"/>
  <c r="C163" i="5"/>
  <c r="K162" i="5"/>
  <c r="C19" i="7"/>
  <c r="C1034" i="5"/>
  <c r="K1033" i="5"/>
  <c r="C345" i="5"/>
  <c r="K344" i="5"/>
  <c r="C944" i="5"/>
  <c r="K943" i="5"/>
  <c r="H284" i="7" l="1"/>
  <c r="I284" i="7"/>
  <c r="C285" i="7"/>
  <c r="H19" i="7"/>
  <c r="I19" i="7"/>
  <c r="C1099" i="5"/>
  <c r="H18" i="13"/>
  <c r="K1098" i="5"/>
  <c r="G19" i="13"/>
  <c r="G109" i="13"/>
  <c r="C978" i="5"/>
  <c r="G52" i="13"/>
  <c r="K977" i="5"/>
  <c r="C114" i="13"/>
  <c r="K540" i="5"/>
  <c r="C542" i="5"/>
  <c r="D38" i="13" s="1"/>
  <c r="K307" i="5"/>
  <c r="K675" i="5"/>
  <c r="C676" i="5"/>
  <c r="K506" i="5"/>
  <c r="C146" i="13"/>
  <c r="I131" i="13"/>
  <c r="K474" i="5"/>
  <c r="A285" i="7"/>
  <c r="A19" i="7"/>
  <c r="C308" i="5"/>
  <c r="C164" i="5"/>
  <c r="K163" i="5"/>
  <c r="C20" i="7"/>
  <c r="C1035" i="5"/>
  <c r="K1034" i="5"/>
  <c r="C346" i="5"/>
  <c r="K345" i="5"/>
  <c r="C945" i="5"/>
  <c r="K944" i="5"/>
  <c r="H285" i="7" l="1"/>
  <c r="I285" i="7"/>
  <c r="C286" i="7"/>
  <c r="H20" i="7"/>
  <c r="I20" i="7"/>
  <c r="C979" i="5"/>
  <c r="G53" i="13"/>
  <c r="G110" i="13"/>
  <c r="G20" i="13"/>
  <c r="C1100" i="5"/>
  <c r="H19" i="13"/>
  <c r="K1099" i="5"/>
  <c r="K542" i="5"/>
  <c r="C543" i="5"/>
  <c r="D39" i="13" s="1"/>
  <c r="K308" i="5"/>
  <c r="K676" i="5"/>
  <c r="I132" i="13"/>
  <c r="A20" i="7"/>
  <c r="A286" i="7"/>
  <c r="C309" i="5"/>
  <c r="C165" i="5"/>
  <c r="K164" i="5"/>
  <c r="C21" i="7"/>
  <c r="C347" i="5"/>
  <c r="K346" i="5"/>
  <c r="K1035" i="5"/>
  <c r="C1036" i="5"/>
  <c r="C946" i="5"/>
  <c r="K945" i="5"/>
  <c r="H286" i="7" l="1"/>
  <c r="I286" i="7"/>
  <c r="C287" i="7"/>
  <c r="H21" i="7"/>
  <c r="I21" i="7"/>
  <c r="C1101" i="5"/>
  <c r="H20" i="13"/>
  <c r="K1100" i="5"/>
  <c r="G21" i="13"/>
  <c r="G111" i="13"/>
  <c r="C980" i="5"/>
  <c r="G54" i="13"/>
  <c r="I133" i="13"/>
  <c r="K309" i="5"/>
  <c r="K543" i="5"/>
  <c r="C544" i="5"/>
  <c r="D40" i="13" s="1"/>
  <c r="A287" i="7"/>
  <c r="A21" i="7"/>
  <c r="K165" i="5"/>
  <c r="C166" i="5"/>
  <c r="C22" i="7"/>
  <c r="K1036" i="5"/>
  <c r="C1037" i="5"/>
  <c r="C348" i="5"/>
  <c r="K347" i="5"/>
  <c r="C947" i="5"/>
  <c r="K946" i="5"/>
  <c r="H287" i="7" l="1"/>
  <c r="I287" i="7"/>
  <c r="C288" i="7"/>
  <c r="H22" i="7"/>
  <c r="I22" i="7"/>
  <c r="G22" i="13"/>
  <c r="G112" i="13"/>
  <c r="G55" i="13"/>
  <c r="C1102" i="5"/>
  <c r="H21" i="13"/>
  <c r="K1101" i="5"/>
  <c r="K544" i="5"/>
  <c r="C545" i="5"/>
  <c r="D41" i="13" s="1"/>
  <c r="I134" i="13"/>
  <c r="A22" i="7"/>
  <c r="A288" i="7"/>
  <c r="C167" i="5"/>
  <c r="K166" i="5"/>
  <c r="C23" i="7"/>
  <c r="C349" i="5"/>
  <c r="K348" i="5"/>
  <c r="C1038" i="5"/>
  <c r="K1037" i="5"/>
  <c r="K947" i="5"/>
  <c r="C948" i="5"/>
  <c r="H288" i="7" l="1"/>
  <c r="I288" i="7"/>
  <c r="C289" i="7"/>
  <c r="H23" i="7"/>
  <c r="I23" i="7"/>
  <c r="G23" i="13"/>
  <c r="C1103" i="5"/>
  <c r="H22" i="13"/>
  <c r="K1102" i="5"/>
  <c r="G113" i="13"/>
  <c r="I135" i="13"/>
  <c r="K545" i="5"/>
  <c r="C546" i="5"/>
  <c r="D42" i="13" s="1"/>
  <c r="A289" i="7"/>
  <c r="A23" i="7"/>
  <c r="C168" i="5"/>
  <c r="K167" i="5"/>
  <c r="C24" i="7"/>
  <c r="C350" i="5"/>
  <c r="K349" i="5"/>
  <c r="C1039" i="5"/>
  <c r="K1038" i="5"/>
  <c r="C949" i="5"/>
  <c r="K948" i="5"/>
  <c r="H24" i="7" l="1"/>
  <c r="I24" i="7"/>
  <c r="H289" i="7"/>
  <c r="I289" i="7"/>
  <c r="C290" i="7"/>
  <c r="G24" i="13"/>
  <c r="C1104" i="5"/>
  <c r="H23" i="13"/>
  <c r="K1103" i="5"/>
  <c r="G114" i="13"/>
  <c r="K546" i="5"/>
  <c r="C547" i="5"/>
  <c r="D43" i="13" s="1"/>
  <c r="I136" i="13"/>
  <c r="A24" i="7"/>
  <c r="A290" i="7"/>
  <c r="K168" i="5"/>
  <c r="C169" i="5"/>
  <c r="C25" i="7"/>
  <c r="K1039" i="5"/>
  <c r="C1040" i="5"/>
  <c r="C351" i="5"/>
  <c r="K350" i="5"/>
  <c r="K949" i="5"/>
  <c r="C950" i="5"/>
  <c r="H290" i="7" l="1"/>
  <c r="I290" i="7"/>
  <c r="C291" i="7"/>
  <c r="H25" i="7"/>
  <c r="I25" i="7"/>
  <c r="G25" i="13"/>
  <c r="C1105" i="5"/>
  <c r="H24" i="13"/>
  <c r="K1104" i="5"/>
  <c r="G115" i="13"/>
  <c r="C548" i="5"/>
  <c r="D44" i="13" s="1"/>
  <c r="K547" i="5"/>
  <c r="I137" i="13"/>
  <c r="A291" i="7"/>
  <c r="A25" i="7"/>
  <c r="K169" i="5"/>
  <c r="C26" i="7"/>
  <c r="K351" i="5"/>
  <c r="C352" i="5"/>
  <c r="C1041" i="5"/>
  <c r="K1040" i="5"/>
  <c r="C951" i="5"/>
  <c r="K950" i="5"/>
  <c r="H291" i="7" l="1"/>
  <c r="I291" i="7"/>
  <c r="C292" i="7"/>
  <c r="H26" i="7"/>
  <c r="I26" i="7"/>
  <c r="G116" i="13"/>
  <c r="G26" i="13"/>
  <c r="C1106" i="5"/>
  <c r="H25" i="13"/>
  <c r="K1105" i="5"/>
  <c r="C549" i="5"/>
  <c r="D45" i="13" s="1"/>
  <c r="K548" i="5"/>
  <c r="A26" i="7"/>
  <c r="A292" i="7"/>
  <c r="C172" i="5"/>
  <c r="K171" i="5"/>
  <c r="C27" i="7"/>
  <c r="C1042" i="5"/>
  <c r="K1041" i="5"/>
  <c r="C353" i="5"/>
  <c r="K352" i="5"/>
  <c r="K951" i="5"/>
  <c r="C952" i="5"/>
  <c r="H292" i="7" l="1"/>
  <c r="I292" i="7"/>
  <c r="C293" i="7"/>
  <c r="H27" i="7"/>
  <c r="I27" i="7"/>
  <c r="G117" i="13"/>
  <c r="C1107" i="5"/>
  <c r="H26" i="13"/>
  <c r="K1106" i="5"/>
  <c r="G27" i="13"/>
  <c r="I140" i="13"/>
  <c r="K353" i="5"/>
  <c r="C550" i="5"/>
  <c r="D46" i="13" s="1"/>
  <c r="K549" i="5"/>
  <c r="A293" i="7"/>
  <c r="A27" i="7"/>
  <c r="C173" i="5"/>
  <c r="K172" i="5"/>
  <c r="C28" i="7"/>
  <c r="K1042" i="5"/>
  <c r="C1043" i="5"/>
  <c r="K952" i="5"/>
  <c r="H293" i="7" l="1"/>
  <c r="I293" i="7"/>
  <c r="C294" i="7"/>
  <c r="H28" i="7"/>
  <c r="I28" i="7"/>
  <c r="C1108" i="5"/>
  <c r="H27" i="13"/>
  <c r="K1107" i="5"/>
  <c r="G118" i="13"/>
  <c r="K550" i="5"/>
  <c r="C551" i="5"/>
  <c r="D47" i="13" s="1"/>
  <c r="I141" i="13"/>
  <c r="A28" i="7"/>
  <c r="A294" i="7"/>
  <c r="C174" i="5"/>
  <c r="K173" i="5"/>
  <c r="C29" i="7"/>
  <c r="C1044" i="5"/>
  <c r="K1043" i="5"/>
  <c r="K978" i="5"/>
  <c r="H294" i="7" l="1"/>
  <c r="I294" i="7"/>
  <c r="C295" i="7"/>
  <c r="H29" i="7"/>
  <c r="I29" i="7"/>
  <c r="G119" i="13"/>
  <c r="C1109" i="5"/>
  <c r="H28" i="13"/>
  <c r="K1108" i="5"/>
  <c r="I142" i="13"/>
  <c r="K551" i="5"/>
  <c r="C552" i="5"/>
  <c r="D48" i="13" s="1"/>
  <c r="A295" i="7"/>
  <c r="A29" i="7"/>
  <c r="C175" i="5"/>
  <c r="K174" i="5"/>
  <c r="C30" i="7"/>
  <c r="C1045" i="5"/>
  <c r="K1044" i="5"/>
  <c r="K979" i="5"/>
  <c r="H295" i="7" l="1"/>
  <c r="I295" i="7"/>
  <c r="C296" i="7"/>
  <c r="H30" i="7"/>
  <c r="I30" i="7"/>
  <c r="C1110" i="5"/>
  <c r="H29" i="13"/>
  <c r="K1109" i="5"/>
  <c r="G120" i="13"/>
  <c r="I143" i="13"/>
  <c r="C553" i="5"/>
  <c r="D49" i="13" s="1"/>
  <c r="K552" i="5"/>
  <c r="A30" i="7"/>
  <c r="A296" i="7"/>
  <c r="C176" i="5"/>
  <c r="K175" i="5"/>
  <c r="C31" i="7"/>
  <c r="C1046" i="5"/>
  <c r="K1045" i="5"/>
  <c r="C981" i="5"/>
  <c r="K980" i="5"/>
  <c r="H31" i="7" l="1"/>
  <c r="I31" i="7"/>
  <c r="H296" i="7"/>
  <c r="I296" i="7"/>
  <c r="C297" i="7"/>
  <c r="G121" i="13"/>
  <c r="G56" i="13"/>
  <c r="C1111" i="5"/>
  <c r="H30" i="13"/>
  <c r="K1110" i="5"/>
  <c r="I144" i="13"/>
  <c r="K553" i="5"/>
  <c r="C554" i="5"/>
  <c r="D50" i="13" s="1"/>
  <c r="A297" i="7"/>
  <c r="A31" i="7"/>
  <c r="K176" i="5"/>
  <c r="C177" i="5"/>
  <c r="C32" i="7"/>
  <c r="K1046" i="5"/>
  <c r="C1047" i="5"/>
  <c r="C982" i="5"/>
  <c r="K981" i="5"/>
  <c r="H297" i="7" l="1"/>
  <c r="I297" i="7"/>
  <c r="C298" i="7"/>
  <c r="H32" i="7"/>
  <c r="I32" i="7"/>
  <c r="G57" i="13"/>
  <c r="C1112" i="5"/>
  <c r="H31" i="13"/>
  <c r="K1111" i="5"/>
  <c r="G122" i="13"/>
  <c r="I145" i="13"/>
  <c r="K554" i="5"/>
  <c r="C555" i="5"/>
  <c r="D51" i="13" s="1"/>
  <c r="A32" i="7"/>
  <c r="A298" i="7"/>
  <c r="C178" i="5"/>
  <c r="K177" i="5"/>
  <c r="C33" i="7"/>
  <c r="K1047" i="5"/>
  <c r="C1048" i="5"/>
  <c r="C983" i="5"/>
  <c r="K982" i="5"/>
  <c r="H298" i="7" l="1"/>
  <c r="I298" i="7"/>
  <c r="C299" i="7"/>
  <c r="H33" i="7"/>
  <c r="I33" i="7"/>
  <c r="G58" i="13"/>
  <c r="C1113" i="5"/>
  <c r="H32" i="13"/>
  <c r="K1112" i="5"/>
  <c r="G123" i="13"/>
  <c r="I146" i="13"/>
  <c r="K555" i="5"/>
  <c r="C556" i="5"/>
  <c r="D52" i="13" s="1"/>
  <c r="A299" i="7"/>
  <c r="A33" i="7"/>
  <c r="C179" i="5"/>
  <c r="K178" i="5"/>
  <c r="C34" i="7"/>
  <c r="K1048" i="5"/>
  <c r="C1049" i="5"/>
  <c r="C984" i="5"/>
  <c r="K983" i="5"/>
  <c r="H299" i="7" l="1"/>
  <c r="I299" i="7"/>
  <c r="C300" i="7"/>
  <c r="H34" i="7"/>
  <c r="I34" i="7"/>
  <c r="G124" i="13"/>
  <c r="G59" i="13"/>
  <c r="C1114" i="5"/>
  <c r="H33" i="13"/>
  <c r="K1113" i="5"/>
  <c r="K556" i="5"/>
  <c r="C557" i="5"/>
  <c r="D53" i="13" s="1"/>
  <c r="I147" i="13"/>
  <c r="A34" i="7"/>
  <c r="A300" i="7"/>
  <c r="K179" i="5"/>
  <c r="C180" i="5"/>
  <c r="C35" i="7"/>
  <c r="K1049" i="5"/>
  <c r="C1050" i="5"/>
  <c r="C985" i="5"/>
  <c r="K984" i="5"/>
  <c r="H300" i="7" l="1"/>
  <c r="I300" i="7"/>
  <c r="C301" i="7"/>
  <c r="H35" i="7"/>
  <c r="I35" i="7"/>
  <c r="G125" i="13"/>
  <c r="C1115" i="5"/>
  <c r="H34" i="13"/>
  <c r="K1114" i="5"/>
  <c r="G60" i="13"/>
  <c r="C559" i="5"/>
  <c r="D55" i="13" s="1"/>
  <c r="K557" i="5"/>
  <c r="I148" i="13"/>
  <c r="A301" i="7"/>
  <c r="A35" i="7"/>
  <c r="K180" i="5"/>
  <c r="C181" i="5"/>
  <c r="C36" i="7"/>
  <c r="C1051" i="5"/>
  <c r="K1050" i="5"/>
  <c r="K985" i="5"/>
  <c r="C986" i="5"/>
  <c r="H301" i="7" l="1"/>
  <c r="I301" i="7"/>
  <c r="C302" i="7"/>
  <c r="H36" i="7"/>
  <c r="I36" i="7"/>
  <c r="C1116" i="5"/>
  <c r="H35" i="13"/>
  <c r="K1115" i="5"/>
  <c r="G126" i="13"/>
  <c r="G61" i="13"/>
  <c r="I149" i="13"/>
  <c r="K559" i="5"/>
  <c r="C560" i="5"/>
  <c r="D56" i="13" s="1"/>
  <c r="A36" i="7"/>
  <c r="A302" i="7"/>
  <c r="K181" i="5"/>
  <c r="C182" i="5"/>
  <c r="C37" i="7"/>
  <c r="C1052" i="5"/>
  <c r="K1051" i="5"/>
  <c r="K986" i="5"/>
  <c r="C987" i="5"/>
  <c r="H302" i="7" l="1"/>
  <c r="I302" i="7"/>
  <c r="C303" i="7"/>
  <c r="H37" i="7"/>
  <c r="I37" i="7"/>
  <c r="G127" i="13"/>
  <c r="G62" i="13"/>
  <c r="C1117" i="5"/>
  <c r="H36" i="13"/>
  <c r="K1116" i="5"/>
  <c r="I150" i="13"/>
  <c r="K560" i="5"/>
  <c r="C561" i="5"/>
  <c r="D57" i="13" s="1"/>
  <c r="A303" i="7"/>
  <c r="A37" i="7"/>
  <c r="K182" i="5"/>
  <c r="C38" i="7"/>
  <c r="C1053" i="5"/>
  <c r="K1052" i="5"/>
  <c r="C988" i="5"/>
  <c r="K987" i="5"/>
  <c r="H38" i="7" l="1"/>
  <c r="I38" i="7"/>
  <c r="H303" i="7"/>
  <c r="I303" i="7"/>
  <c r="C304" i="7"/>
  <c r="G128" i="13"/>
  <c r="C1118" i="5"/>
  <c r="H37" i="13"/>
  <c r="K1117" i="5"/>
  <c r="G63" i="13"/>
  <c r="C562" i="5"/>
  <c r="D58" i="13" s="1"/>
  <c r="K561" i="5"/>
  <c r="A38" i="7"/>
  <c r="A304" i="7"/>
  <c r="C185" i="5"/>
  <c r="K184" i="5"/>
  <c r="C39" i="7"/>
  <c r="C1054" i="5"/>
  <c r="K1053" i="5"/>
  <c r="K988" i="5"/>
  <c r="C989" i="5"/>
  <c r="H39" i="7" l="1"/>
  <c r="I39" i="7"/>
  <c r="H304" i="7"/>
  <c r="I304" i="7"/>
  <c r="C305" i="7"/>
  <c r="G64" i="13"/>
  <c r="C1119" i="5"/>
  <c r="H38" i="13"/>
  <c r="K1118" i="5"/>
  <c r="G129" i="13"/>
  <c r="I153" i="13"/>
  <c r="K562" i="5"/>
  <c r="C563" i="5"/>
  <c r="D59" i="13" s="1"/>
  <c r="A305" i="7"/>
  <c r="A39" i="7"/>
  <c r="C186" i="5"/>
  <c r="K185" i="5"/>
  <c r="C40" i="7"/>
  <c r="C1055" i="5"/>
  <c r="K1054" i="5"/>
  <c r="K989" i="5"/>
  <c r="C990" i="5"/>
  <c r="H305" i="7" l="1"/>
  <c r="I305" i="7"/>
  <c r="C306" i="7"/>
  <c r="H40" i="7"/>
  <c r="I40" i="7"/>
  <c r="C1120" i="5"/>
  <c r="H39" i="13"/>
  <c r="K1119" i="5"/>
  <c r="G130" i="13"/>
  <c r="G65" i="13"/>
  <c r="I154" i="13"/>
  <c r="C564" i="5"/>
  <c r="D60" i="13" s="1"/>
  <c r="K563" i="5"/>
  <c r="A40" i="7"/>
  <c r="A306" i="7"/>
  <c r="C187" i="5"/>
  <c r="K186" i="5"/>
  <c r="C41" i="7"/>
  <c r="K1055" i="5"/>
  <c r="C1056" i="5"/>
  <c r="K990" i="5"/>
  <c r="C991" i="5"/>
  <c r="H306" i="7" l="1"/>
  <c r="I306" i="7"/>
  <c r="C307" i="7"/>
  <c r="H41" i="7"/>
  <c r="I41" i="7"/>
  <c r="G131" i="13"/>
  <c r="G66" i="13"/>
  <c r="C1121" i="5"/>
  <c r="H40" i="13"/>
  <c r="K1120" i="5"/>
  <c r="I155" i="13"/>
  <c r="C565" i="5"/>
  <c r="D61" i="13" s="1"/>
  <c r="K564" i="5"/>
  <c r="A307" i="7"/>
  <c r="A41" i="7"/>
  <c r="C188" i="5"/>
  <c r="K187" i="5"/>
  <c r="C42" i="7"/>
  <c r="K1056" i="5"/>
  <c r="C1057" i="5"/>
  <c r="K991" i="5"/>
  <c r="C992" i="5"/>
  <c r="H307" i="7" l="1"/>
  <c r="I307" i="7"/>
  <c r="C308" i="7"/>
  <c r="H42" i="7"/>
  <c r="I42" i="7"/>
  <c r="G132" i="13"/>
  <c r="C1122" i="5"/>
  <c r="H41" i="13"/>
  <c r="K1121" i="5"/>
  <c r="G67" i="13"/>
  <c r="I156" i="13"/>
  <c r="K565" i="5"/>
  <c r="C566" i="5"/>
  <c r="D62" i="13" s="1"/>
  <c r="A42" i="7"/>
  <c r="A308" i="7"/>
  <c r="K188" i="5"/>
  <c r="C189" i="5"/>
  <c r="C43" i="7"/>
  <c r="K1057" i="5"/>
  <c r="C1058" i="5"/>
  <c r="K992" i="5"/>
  <c r="C993" i="5"/>
  <c r="H308" i="7" l="1"/>
  <c r="I308" i="7"/>
  <c r="C309" i="7"/>
  <c r="H43" i="7"/>
  <c r="I43" i="7"/>
  <c r="G133" i="13"/>
  <c r="C1123" i="5"/>
  <c r="H42" i="13"/>
  <c r="K1122" i="5"/>
  <c r="G68" i="13"/>
  <c r="C567" i="5"/>
  <c r="D63" i="13" s="1"/>
  <c r="K566" i="5"/>
  <c r="I157" i="13"/>
  <c r="A309" i="7"/>
  <c r="A43" i="7"/>
  <c r="C190" i="5"/>
  <c r="K189" i="5"/>
  <c r="C44" i="7"/>
  <c r="C1059" i="5"/>
  <c r="K1058" i="5"/>
  <c r="C994" i="5"/>
  <c r="K993" i="5"/>
  <c r="H309" i="7" l="1"/>
  <c r="I309" i="7"/>
  <c r="C310" i="7"/>
  <c r="H44" i="7"/>
  <c r="I44" i="7"/>
  <c r="G69" i="13"/>
  <c r="G134" i="13"/>
  <c r="C1124" i="5"/>
  <c r="H43" i="13"/>
  <c r="K1123" i="5"/>
  <c r="I158" i="13"/>
  <c r="C568" i="5"/>
  <c r="D64" i="13" s="1"/>
  <c r="K567" i="5"/>
  <c r="A44" i="7"/>
  <c r="A310" i="7"/>
  <c r="C191" i="5"/>
  <c r="K190" i="5"/>
  <c r="C45" i="7"/>
  <c r="K1059" i="5"/>
  <c r="C1060" i="5"/>
  <c r="C995" i="5"/>
  <c r="K994" i="5"/>
  <c r="H310" i="7" l="1"/>
  <c r="I310" i="7"/>
  <c r="C311" i="7"/>
  <c r="H45" i="7"/>
  <c r="I45" i="7"/>
  <c r="C1125" i="5"/>
  <c r="H44" i="13"/>
  <c r="K1124" i="5"/>
  <c r="G70" i="13"/>
  <c r="G135" i="13"/>
  <c r="I159" i="13"/>
  <c r="C569" i="5"/>
  <c r="D65" i="13" s="1"/>
  <c r="K568" i="5"/>
  <c r="A311" i="7"/>
  <c r="A45" i="7"/>
  <c r="C192" i="5"/>
  <c r="K191" i="5"/>
  <c r="C46" i="7"/>
  <c r="K1060" i="5"/>
  <c r="C1061" i="5"/>
  <c r="K995" i="5"/>
  <c r="C996" i="5"/>
  <c r="H311" i="7" l="1"/>
  <c r="I311" i="7"/>
  <c r="C312" i="7"/>
  <c r="H46" i="7"/>
  <c r="I46" i="7"/>
  <c r="G136" i="13"/>
  <c r="G71" i="13"/>
  <c r="C1126" i="5"/>
  <c r="H45" i="13"/>
  <c r="K1125" i="5"/>
  <c r="K569" i="5"/>
  <c r="C570" i="5"/>
  <c r="D66" i="13" s="1"/>
  <c r="I160" i="13"/>
  <c r="A46" i="7"/>
  <c r="A312" i="7"/>
  <c r="C193" i="5"/>
  <c r="K192" i="5"/>
  <c r="C47" i="7"/>
  <c r="K1061" i="5"/>
  <c r="C1062" i="5"/>
  <c r="K996" i="5"/>
  <c r="C997" i="5"/>
  <c r="H312" i="7" l="1"/>
  <c r="I312" i="7"/>
  <c r="C313" i="7"/>
  <c r="H47" i="7"/>
  <c r="I47" i="7"/>
  <c r="C1127" i="5"/>
  <c r="H46" i="13"/>
  <c r="K1126" i="5"/>
  <c r="G137" i="13"/>
  <c r="G72" i="13"/>
  <c r="I161" i="13"/>
  <c r="K570" i="5"/>
  <c r="C571" i="5"/>
  <c r="D67" i="13" s="1"/>
  <c r="A313" i="7"/>
  <c r="A47" i="7"/>
  <c r="C194" i="5"/>
  <c r="K193" i="5"/>
  <c r="C48" i="7"/>
  <c r="C1063" i="5"/>
  <c r="K1062" i="5"/>
  <c r="K997" i="5"/>
  <c r="C998" i="5"/>
  <c r="H313" i="7" l="1"/>
  <c r="I313" i="7"/>
  <c r="C314" i="7"/>
  <c r="H48" i="7"/>
  <c r="I48" i="7"/>
  <c r="G138" i="13"/>
  <c r="G73" i="13"/>
  <c r="C1128" i="5"/>
  <c r="H47" i="13"/>
  <c r="K1127" i="5"/>
  <c r="I162" i="13"/>
  <c r="C572" i="5"/>
  <c r="D68" i="13" s="1"/>
  <c r="K571" i="5"/>
  <c r="A48" i="7"/>
  <c r="A314" i="7"/>
  <c r="C195" i="5"/>
  <c r="K194" i="5"/>
  <c r="C49" i="7"/>
  <c r="K1063" i="5"/>
  <c r="C1064" i="5"/>
  <c r="C999" i="5"/>
  <c r="K998" i="5"/>
  <c r="H314" i="7" l="1"/>
  <c r="I314" i="7"/>
  <c r="C315" i="7"/>
  <c r="H49" i="7"/>
  <c r="I49" i="7"/>
  <c r="C1129" i="5"/>
  <c r="H48" i="13"/>
  <c r="K1128" i="5"/>
  <c r="G74" i="13"/>
  <c r="G139" i="13"/>
  <c r="K195" i="5"/>
  <c r="I163" i="13"/>
  <c r="C573" i="5"/>
  <c r="D69" i="13" s="1"/>
  <c r="K572" i="5"/>
  <c r="A315" i="7"/>
  <c r="A49" i="7"/>
  <c r="C50" i="7"/>
  <c r="C1065" i="5"/>
  <c r="K1064" i="5"/>
  <c r="C1000" i="5"/>
  <c r="K999" i="5"/>
  <c r="H315" i="7" l="1"/>
  <c r="I315" i="7"/>
  <c r="C316" i="7"/>
  <c r="H50" i="7"/>
  <c r="I50" i="7"/>
  <c r="G75" i="13"/>
  <c r="G140" i="13"/>
  <c r="C1130" i="5"/>
  <c r="H49" i="13"/>
  <c r="K1129" i="5"/>
  <c r="K573" i="5"/>
  <c r="C574" i="5"/>
  <c r="D70" i="13" s="1"/>
  <c r="A50" i="7"/>
  <c r="A316" i="7"/>
  <c r="C51" i="7"/>
  <c r="K1065" i="5"/>
  <c r="C1066" i="5"/>
  <c r="C1001" i="5"/>
  <c r="K1000" i="5"/>
  <c r="H51" i="7" l="1"/>
  <c r="I51" i="7"/>
  <c r="H316" i="7"/>
  <c r="I316" i="7"/>
  <c r="C317" i="7"/>
  <c r="G141" i="13"/>
  <c r="C1131" i="5"/>
  <c r="H50" i="13"/>
  <c r="K1130" i="5"/>
  <c r="G76" i="13"/>
  <c r="C576" i="5"/>
  <c r="D72" i="13" s="1"/>
  <c r="K574" i="5"/>
  <c r="A317" i="7"/>
  <c r="A51" i="7"/>
  <c r="C52" i="7"/>
  <c r="K1066" i="5"/>
  <c r="C1067" i="5"/>
  <c r="K1001" i="5"/>
  <c r="C1002" i="5"/>
  <c r="H317" i="7" l="1"/>
  <c r="I317" i="7"/>
  <c r="C318" i="7"/>
  <c r="H52" i="7"/>
  <c r="I52" i="7"/>
  <c r="G77" i="13"/>
  <c r="G142" i="13"/>
  <c r="C1132" i="5"/>
  <c r="H51" i="13"/>
  <c r="K1131" i="5"/>
  <c r="K576" i="5"/>
  <c r="C577" i="5"/>
  <c r="D73" i="13" s="1"/>
  <c r="A52" i="7"/>
  <c r="A318" i="7"/>
  <c r="C53" i="7"/>
  <c r="K1067" i="5"/>
  <c r="C1068" i="5"/>
  <c r="C1003" i="5"/>
  <c r="K1002" i="5"/>
  <c r="H318" i="7" l="1"/>
  <c r="I318" i="7"/>
  <c r="C319" i="7"/>
  <c r="H53" i="7"/>
  <c r="I53" i="7"/>
  <c r="G143" i="13"/>
  <c r="C1133" i="5"/>
  <c r="H52" i="13"/>
  <c r="K1132" i="5"/>
  <c r="G78" i="13"/>
  <c r="C578" i="5"/>
  <c r="D74" i="13" s="1"/>
  <c r="K577" i="5"/>
  <c r="A319" i="7"/>
  <c r="A53" i="7"/>
  <c r="C54" i="7"/>
  <c r="C1069" i="5"/>
  <c r="K1068" i="5"/>
  <c r="C1004" i="5"/>
  <c r="K1003" i="5"/>
  <c r="H54" i="7" l="1"/>
  <c r="I54" i="7"/>
  <c r="H319" i="7"/>
  <c r="I319" i="7"/>
  <c r="C320" i="7"/>
  <c r="C1134" i="5"/>
  <c r="H53" i="13"/>
  <c r="K1133" i="5"/>
  <c r="G79" i="13"/>
  <c r="G144" i="13"/>
  <c r="C579" i="5"/>
  <c r="D75" i="13" s="1"/>
  <c r="K578" i="5"/>
  <c r="A54" i="7"/>
  <c r="A320" i="7"/>
  <c r="C55" i="7"/>
  <c r="K1069" i="5"/>
  <c r="C1070" i="5"/>
  <c r="K1004" i="5"/>
  <c r="C1005" i="5"/>
  <c r="H320" i="7" l="1"/>
  <c r="I320" i="7"/>
  <c r="C321" i="7"/>
  <c r="H55" i="7"/>
  <c r="I55" i="7"/>
  <c r="G80" i="13"/>
  <c r="G145" i="13"/>
  <c r="C1135" i="5"/>
  <c r="H54" i="13"/>
  <c r="K1134" i="5"/>
  <c r="C580" i="5"/>
  <c r="D76" i="13" s="1"/>
  <c r="K579" i="5"/>
  <c r="A321" i="7"/>
  <c r="A55" i="7"/>
  <c r="C56" i="7"/>
  <c r="K1070" i="5"/>
  <c r="C1071" i="5"/>
  <c r="K1005" i="5"/>
  <c r="C1006" i="5"/>
  <c r="H321" i="7" l="1"/>
  <c r="I321" i="7"/>
  <c r="C322" i="7"/>
  <c r="H56" i="7"/>
  <c r="I56" i="7"/>
  <c r="G81" i="13"/>
  <c r="G146" i="13"/>
  <c r="C1136" i="5"/>
  <c r="H55" i="13"/>
  <c r="K1135" i="5"/>
  <c r="C581" i="5"/>
  <c r="D77" i="13" s="1"/>
  <c r="K580" i="5"/>
  <c r="A56" i="7"/>
  <c r="A322" i="7"/>
  <c r="C57" i="7"/>
  <c r="C1072" i="5"/>
  <c r="K1071" i="5"/>
  <c r="C1007" i="5"/>
  <c r="K1006" i="5"/>
  <c r="H57" i="7" l="1"/>
  <c r="I57" i="7"/>
  <c r="H322" i="7"/>
  <c r="I322" i="7"/>
  <c r="C323" i="7"/>
  <c r="G147" i="13"/>
  <c r="G82" i="13"/>
  <c r="C1137" i="5"/>
  <c r="H56" i="13"/>
  <c r="K1136" i="5"/>
  <c r="C582" i="5"/>
  <c r="D78" i="13" s="1"/>
  <c r="K581" i="5"/>
  <c r="A323" i="7"/>
  <c r="A57" i="7"/>
  <c r="C58" i="7"/>
  <c r="C1073" i="5"/>
  <c r="K1072" i="5"/>
  <c r="K1007" i="5"/>
  <c r="C1008" i="5"/>
  <c r="H323" i="7" l="1"/>
  <c r="I323" i="7"/>
  <c r="C324" i="7"/>
  <c r="H58" i="7"/>
  <c r="I58" i="7"/>
  <c r="G83" i="13"/>
  <c r="C1138" i="5"/>
  <c r="H57" i="13"/>
  <c r="K1137" i="5"/>
  <c r="G148" i="13"/>
  <c r="K582" i="5"/>
  <c r="C583" i="5"/>
  <c r="D79" i="13" s="1"/>
  <c r="A58" i="7"/>
  <c r="A324" i="7"/>
  <c r="C59" i="7"/>
  <c r="C1074" i="5"/>
  <c r="K1073" i="5"/>
  <c r="C1009" i="5"/>
  <c r="K1008" i="5"/>
  <c r="H324" i="7" l="1"/>
  <c r="I324" i="7"/>
  <c r="C325" i="7"/>
  <c r="H59" i="7"/>
  <c r="I59" i="7"/>
  <c r="G84" i="13"/>
  <c r="C1139" i="5"/>
  <c r="H58" i="13"/>
  <c r="K1138" i="5"/>
  <c r="G149" i="13"/>
  <c r="C584" i="5"/>
  <c r="D80" i="13" s="1"/>
  <c r="K583" i="5"/>
  <c r="A325" i="7"/>
  <c r="A59" i="7"/>
  <c r="C60" i="7"/>
  <c r="K1074" i="5"/>
  <c r="C1075" i="5"/>
  <c r="K1009" i="5"/>
  <c r="C1010" i="5"/>
  <c r="H60" i="7" l="1"/>
  <c r="I60" i="7"/>
  <c r="H325" i="7"/>
  <c r="I325" i="7"/>
  <c r="C326" i="7"/>
  <c r="G85" i="13"/>
  <c r="G150" i="13"/>
  <c r="C1140" i="5"/>
  <c r="H59" i="13"/>
  <c r="K1139" i="5"/>
  <c r="C585" i="5"/>
  <c r="D81" i="13" s="1"/>
  <c r="K584" i="5"/>
  <c r="A60" i="7"/>
  <c r="A326" i="7"/>
  <c r="C61" i="7"/>
  <c r="C1076" i="5"/>
  <c r="K1075" i="5"/>
  <c r="C1011" i="5"/>
  <c r="K1010" i="5"/>
  <c r="H61" i="7" l="1"/>
  <c r="I61" i="7"/>
  <c r="H326" i="7"/>
  <c r="I326" i="7"/>
  <c r="C327" i="7"/>
  <c r="G86" i="13"/>
  <c r="C1141" i="5"/>
  <c r="H60" i="13"/>
  <c r="K1140" i="5"/>
  <c r="G151" i="13"/>
  <c r="C586" i="5"/>
  <c r="D82" i="13" s="1"/>
  <c r="K585" i="5"/>
  <c r="A327" i="7"/>
  <c r="A61" i="7"/>
  <c r="C62" i="7"/>
  <c r="C1077" i="5"/>
  <c r="K1076" i="5"/>
  <c r="K1011" i="5"/>
  <c r="C1012" i="5"/>
  <c r="H327" i="7" l="1"/>
  <c r="I327" i="7"/>
  <c r="C328" i="7"/>
  <c r="H62" i="7"/>
  <c r="I62" i="7"/>
  <c r="G87" i="13"/>
  <c r="C1142" i="5"/>
  <c r="H61" i="13"/>
  <c r="K1141" i="5"/>
  <c r="G152" i="13"/>
  <c r="C587" i="5"/>
  <c r="D83" i="13" s="1"/>
  <c r="K586" i="5"/>
  <c r="A62" i="7"/>
  <c r="A328" i="7"/>
  <c r="C63" i="7"/>
  <c r="C1078" i="5"/>
  <c r="K1077" i="5"/>
  <c r="C1013" i="5"/>
  <c r="K1012" i="5"/>
  <c r="H328" i="7" l="1"/>
  <c r="I328" i="7"/>
  <c r="C329" i="7"/>
  <c r="H63" i="7"/>
  <c r="I63" i="7"/>
  <c r="G88" i="13"/>
  <c r="C1143" i="5"/>
  <c r="H62" i="13"/>
  <c r="K1142" i="5"/>
  <c r="G153" i="13"/>
  <c r="K587" i="5"/>
  <c r="C588" i="5"/>
  <c r="D84" i="13" s="1"/>
  <c r="A329" i="7"/>
  <c r="A63" i="7"/>
  <c r="C64" i="7"/>
  <c r="C1079" i="5"/>
  <c r="K1078" i="5"/>
  <c r="C1014" i="5"/>
  <c r="K1013" i="5"/>
  <c r="H64" i="7" l="1"/>
  <c r="I64" i="7"/>
  <c r="H329" i="7"/>
  <c r="I329" i="7"/>
  <c r="C330" i="7"/>
  <c r="G89" i="13"/>
  <c r="C1144" i="5"/>
  <c r="H63" i="13"/>
  <c r="K1143" i="5"/>
  <c r="G154" i="13"/>
  <c r="K588" i="5"/>
  <c r="C589" i="5"/>
  <c r="D85" i="13" s="1"/>
  <c r="A64" i="7"/>
  <c r="A330" i="7"/>
  <c r="C65" i="7"/>
  <c r="K1079" i="5"/>
  <c r="C1080" i="5"/>
  <c r="C1015" i="5"/>
  <c r="K1014" i="5"/>
  <c r="H65" i="7" l="1"/>
  <c r="I65" i="7"/>
  <c r="H330" i="7"/>
  <c r="I330" i="7"/>
  <c r="C331" i="7"/>
  <c r="G90" i="13"/>
  <c r="C1145" i="5"/>
  <c r="H64" i="13"/>
  <c r="K1144" i="5"/>
  <c r="G155" i="13"/>
  <c r="C590" i="5"/>
  <c r="D86" i="13" s="1"/>
  <c r="K589" i="5"/>
  <c r="A331" i="7"/>
  <c r="A65" i="7"/>
  <c r="C66" i="7"/>
  <c r="C1081" i="5"/>
  <c r="K1080" i="5"/>
  <c r="C1016" i="5"/>
  <c r="K1015" i="5"/>
  <c r="H331" i="7" l="1"/>
  <c r="I331" i="7"/>
  <c r="C332" i="7"/>
  <c r="H66" i="7"/>
  <c r="I66" i="7"/>
  <c r="G91" i="13"/>
  <c r="G156" i="13"/>
  <c r="C1146" i="5"/>
  <c r="H65" i="13"/>
  <c r="K1145" i="5"/>
  <c r="C591" i="5"/>
  <c r="D87" i="13" s="1"/>
  <c r="K590" i="5"/>
  <c r="A66" i="7"/>
  <c r="A332" i="7"/>
  <c r="C67" i="7"/>
  <c r="C1082" i="5"/>
  <c r="K1081" i="5"/>
  <c r="K1016" i="5"/>
  <c r="C1017" i="5"/>
  <c r="H67" i="7" l="1"/>
  <c r="I67" i="7"/>
  <c r="H332" i="7"/>
  <c r="I332" i="7"/>
  <c r="C333" i="7"/>
  <c r="K1017" i="5"/>
  <c r="G92" i="13"/>
  <c r="K1082" i="5"/>
  <c r="G157" i="13"/>
  <c r="C1147" i="5"/>
  <c r="H66" i="13"/>
  <c r="K1146" i="5"/>
  <c r="K591" i="5"/>
  <c r="C593" i="5"/>
  <c r="D89" i="13" s="1"/>
  <c r="A333" i="7"/>
  <c r="A67" i="7"/>
  <c r="C68" i="7"/>
  <c r="H68" i="7" l="1"/>
  <c r="I68" i="7"/>
  <c r="H333" i="7"/>
  <c r="I333" i="7"/>
  <c r="C334" i="7"/>
  <c r="H67" i="13"/>
  <c r="K1147" i="5"/>
  <c r="C1149" i="5"/>
  <c r="K593" i="5"/>
  <c r="C594" i="5"/>
  <c r="D90" i="13" s="1"/>
  <c r="A68" i="7"/>
  <c r="A334" i="7"/>
  <c r="C69" i="7"/>
  <c r="H69" i="7" l="1"/>
  <c r="I69" i="7"/>
  <c r="H334" i="7"/>
  <c r="I334" i="7"/>
  <c r="C335" i="7"/>
  <c r="H69" i="13"/>
  <c r="K1149" i="5"/>
  <c r="C1150" i="5"/>
  <c r="K594" i="5"/>
  <c r="C595" i="5"/>
  <c r="D91" i="13" s="1"/>
  <c r="A335" i="7"/>
  <c r="A69" i="7"/>
  <c r="C70" i="7"/>
  <c r="H70" i="7" l="1"/>
  <c r="I70" i="7"/>
  <c r="H335" i="7"/>
  <c r="I335" i="7"/>
  <c r="C336" i="7"/>
  <c r="H70" i="13"/>
  <c r="K1150" i="5"/>
  <c r="C1151" i="5"/>
  <c r="K595" i="5"/>
  <c r="C596" i="5"/>
  <c r="D92" i="13" s="1"/>
  <c r="A70" i="7"/>
  <c r="A336" i="7"/>
  <c r="C71" i="7"/>
  <c r="H71" i="7" l="1"/>
  <c r="I71" i="7"/>
  <c r="H336" i="7"/>
  <c r="I336" i="7"/>
  <c r="C337" i="7"/>
  <c r="H71" i="13"/>
  <c r="K1151" i="5"/>
  <c r="C1152" i="5"/>
  <c r="K596" i="5"/>
  <c r="C597" i="5"/>
  <c r="D93" i="13" s="1"/>
  <c r="A337" i="7"/>
  <c r="A71" i="7"/>
  <c r="C72" i="7"/>
  <c r="H337" i="7" l="1"/>
  <c r="I337" i="7"/>
  <c r="C338" i="7"/>
  <c r="H72" i="7"/>
  <c r="I72" i="7"/>
  <c r="H72" i="13"/>
  <c r="C1153" i="5"/>
  <c r="K1152" i="5"/>
  <c r="C598" i="5"/>
  <c r="D94" i="13" s="1"/>
  <c r="K597" i="5"/>
  <c r="A72" i="7"/>
  <c r="A338" i="7"/>
  <c r="C73" i="7"/>
  <c r="H73" i="7" l="1"/>
  <c r="I73" i="7"/>
  <c r="H338" i="7"/>
  <c r="I338" i="7"/>
  <c r="C339" i="7"/>
  <c r="H73" i="13"/>
  <c r="K1153" i="5"/>
  <c r="C1154" i="5"/>
  <c r="K598" i="5"/>
  <c r="C599" i="5"/>
  <c r="D95" i="13" s="1"/>
  <c r="A339" i="7"/>
  <c r="A73" i="7"/>
  <c r="C74" i="7"/>
  <c r="H74" i="7" l="1"/>
  <c r="I74" i="7"/>
  <c r="H339" i="7"/>
  <c r="I339" i="7"/>
  <c r="C340" i="7"/>
  <c r="H74" i="13"/>
  <c r="K1154" i="5"/>
  <c r="C1155" i="5"/>
  <c r="K599" i="5"/>
  <c r="C600" i="5"/>
  <c r="D96" i="13" s="1"/>
  <c r="A74" i="7"/>
  <c r="A340" i="7"/>
  <c r="C75" i="7"/>
  <c r="H75" i="7" l="1"/>
  <c r="I75" i="7"/>
  <c r="H340" i="7"/>
  <c r="I340" i="7"/>
  <c r="C341" i="7"/>
  <c r="H75" i="13"/>
  <c r="K1155" i="5"/>
  <c r="C1156" i="5"/>
  <c r="C601" i="5"/>
  <c r="D97" i="13" s="1"/>
  <c r="K600" i="5"/>
  <c r="A341" i="7"/>
  <c r="A75" i="7"/>
  <c r="C76" i="7"/>
  <c r="H76" i="7" l="1"/>
  <c r="I76" i="7"/>
  <c r="H341" i="7"/>
  <c r="I341" i="7"/>
  <c r="C342" i="7"/>
  <c r="H76" i="13"/>
  <c r="C1157" i="5"/>
  <c r="K1156" i="5"/>
  <c r="K601" i="5"/>
  <c r="C602" i="5"/>
  <c r="D98" i="13" s="1"/>
  <c r="A76" i="7"/>
  <c r="A342" i="7"/>
  <c r="C77" i="7"/>
  <c r="H77" i="7" l="1"/>
  <c r="I77" i="7"/>
  <c r="H342" i="7"/>
  <c r="I342" i="7"/>
  <c r="C343" i="7"/>
  <c r="H77" i="13"/>
  <c r="K1157" i="5"/>
  <c r="C1158" i="5"/>
  <c r="K602" i="5"/>
  <c r="C603" i="5"/>
  <c r="D99" i="13" s="1"/>
  <c r="A343" i="7"/>
  <c r="A77" i="7"/>
  <c r="C78" i="7"/>
  <c r="H343" i="7" l="1"/>
  <c r="I343" i="7"/>
  <c r="C344" i="7"/>
  <c r="H78" i="7"/>
  <c r="I78" i="7"/>
  <c r="H78" i="13"/>
  <c r="C1159" i="5"/>
  <c r="K1158" i="5"/>
  <c r="C604" i="5"/>
  <c r="D100" i="13" s="1"/>
  <c r="K603" i="5"/>
  <c r="A78" i="7"/>
  <c r="A344" i="7"/>
  <c r="C79" i="7"/>
  <c r="H344" i="7" l="1"/>
  <c r="I344" i="7"/>
  <c r="C345" i="7"/>
  <c r="H79" i="7"/>
  <c r="I79" i="7"/>
  <c r="H79" i="13"/>
  <c r="C1160" i="5"/>
  <c r="K1159" i="5"/>
  <c r="C605" i="5"/>
  <c r="D101" i="13" s="1"/>
  <c r="K604" i="5"/>
  <c r="A345" i="7"/>
  <c r="A79" i="7"/>
  <c r="C80" i="7"/>
  <c r="H345" i="7" l="1"/>
  <c r="I345" i="7"/>
  <c r="C346" i="7"/>
  <c r="H80" i="7"/>
  <c r="I80" i="7"/>
  <c r="H80" i="13"/>
  <c r="K1160" i="5"/>
  <c r="C1161" i="5"/>
  <c r="K605" i="5"/>
  <c r="C606" i="5"/>
  <c r="D102" i="13" s="1"/>
  <c r="A80" i="7"/>
  <c r="A346" i="7"/>
  <c r="C81" i="7"/>
  <c r="H346" i="7" l="1"/>
  <c r="I346" i="7"/>
  <c r="C347" i="7"/>
  <c r="H81" i="7"/>
  <c r="I81" i="7"/>
  <c r="H81" i="13"/>
  <c r="K1161" i="5"/>
  <c r="C1162" i="5"/>
  <c r="K606" i="5"/>
  <c r="C607" i="5"/>
  <c r="D103" i="13" s="1"/>
  <c r="A347" i="7"/>
  <c r="A81" i="7"/>
  <c r="C82" i="7"/>
  <c r="H82" i="7" l="1"/>
  <c r="I82" i="7"/>
  <c r="H347" i="7"/>
  <c r="I347" i="7"/>
  <c r="C348" i="7"/>
  <c r="H82" i="13"/>
  <c r="C1163" i="5"/>
  <c r="K1162" i="5"/>
  <c r="C608" i="5"/>
  <c r="D104" i="13" s="1"/>
  <c r="K607" i="5"/>
  <c r="A82" i="7"/>
  <c r="A348" i="7"/>
  <c r="C83" i="7"/>
  <c r="H83" i="7" l="1"/>
  <c r="I83" i="7"/>
  <c r="H348" i="7"/>
  <c r="I348" i="7"/>
  <c r="C349" i="7"/>
  <c r="H83" i="13"/>
  <c r="K1163" i="5"/>
  <c r="C1164" i="5"/>
  <c r="K608" i="5"/>
  <c r="C610" i="5"/>
  <c r="D106" i="13" s="1"/>
  <c r="A349" i="7"/>
  <c r="A83" i="7"/>
  <c r="C84" i="7"/>
  <c r="H84" i="7" l="1"/>
  <c r="I84" i="7"/>
  <c r="H349" i="7"/>
  <c r="I349" i="7"/>
  <c r="C350" i="7"/>
  <c r="H84" i="13"/>
  <c r="C1165" i="5"/>
  <c r="K1164" i="5"/>
  <c r="C611" i="5"/>
  <c r="D107" i="13" s="1"/>
  <c r="K610" i="5"/>
  <c r="A84" i="7"/>
  <c r="A350" i="7"/>
  <c r="C85" i="7"/>
  <c r="H350" i="7" l="1"/>
  <c r="I350" i="7"/>
  <c r="C351" i="7"/>
  <c r="H85" i="7"/>
  <c r="I85" i="7"/>
  <c r="H85" i="13"/>
  <c r="K1165" i="5"/>
  <c r="C1166" i="5"/>
  <c r="C612" i="5"/>
  <c r="D108" i="13" s="1"/>
  <c r="K611" i="5"/>
  <c r="A351" i="7"/>
  <c r="A85" i="7"/>
  <c r="C86" i="7"/>
  <c r="H351" i="7" l="1"/>
  <c r="I351" i="7"/>
  <c r="C352" i="7"/>
  <c r="H86" i="7"/>
  <c r="I86" i="7"/>
  <c r="H86" i="13"/>
  <c r="C1167" i="5"/>
  <c r="K1166" i="5"/>
  <c r="C613" i="5"/>
  <c r="D109" i="13" s="1"/>
  <c r="K612" i="5"/>
  <c r="A86" i="7"/>
  <c r="A352" i="7"/>
  <c r="C87" i="7"/>
  <c r="H352" i="7" l="1"/>
  <c r="I352" i="7"/>
  <c r="C353" i="7"/>
  <c r="H87" i="7"/>
  <c r="I87" i="7"/>
  <c r="H87" i="13"/>
  <c r="K1167" i="5"/>
  <c r="C1168" i="5"/>
  <c r="K613" i="5"/>
  <c r="C614" i="5"/>
  <c r="D110" i="13" s="1"/>
  <c r="A353" i="7"/>
  <c r="A87" i="7"/>
  <c r="C88" i="7"/>
  <c r="H88" i="7" l="1"/>
  <c r="I88" i="7"/>
  <c r="H353" i="7"/>
  <c r="I353" i="7"/>
  <c r="C354" i="7"/>
  <c r="H88" i="13"/>
  <c r="C1169" i="5"/>
  <c r="K1168" i="5"/>
  <c r="K614" i="5"/>
  <c r="C615" i="5"/>
  <c r="D111" i="13" s="1"/>
  <c r="A88" i="7"/>
  <c r="A354" i="7"/>
  <c r="C89" i="7"/>
  <c r="H89" i="7" l="1"/>
  <c r="I89" i="7"/>
  <c r="H354" i="7"/>
  <c r="I354" i="7"/>
  <c r="C355" i="7"/>
  <c r="H89" i="13"/>
  <c r="C1170" i="5"/>
  <c r="K1169" i="5"/>
  <c r="K615" i="5"/>
  <c r="C616" i="5"/>
  <c r="D112" i="13" s="1"/>
  <c r="A355" i="7"/>
  <c r="A89" i="7"/>
  <c r="C90" i="7"/>
  <c r="H355" i="7" l="1"/>
  <c r="I355" i="7"/>
  <c r="C356" i="7"/>
  <c r="H90" i="7"/>
  <c r="I90" i="7"/>
  <c r="H90" i="13"/>
  <c r="C1171" i="5"/>
  <c r="K1170" i="5"/>
  <c r="K616" i="5"/>
  <c r="C617" i="5"/>
  <c r="D113" i="13" s="1"/>
  <c r="A90" i="7"/>
  <c r="A356" i="7"/>
  <c r="C91" i="7"/>
  <c r="H356" i="7" l="1"/>
  <c r="I356" i="7"/>
  <c r="C357" i="7"/>
  <c r="H91" i="7"/>
  <c r="I91" i="7"/>
  <c r="H91" i="13"/>
  <c r="C1172" i="5"/>
  <c r="K1171" i="5"/>
  <c r="C618" i="5"/>
  <c r="D114" i="13" s="1"/>
  <c r="K617" i="5"/>
  <c r="A357" i="7"/>
  <c r="A91" i="7"/>
  <c r="C92" i="7"/>
  <c r="H357" i="7" l="1"/>
  <c r="I357" i="7"/>
  <c r="C358" i="7"/>
  <c r="H92" i="7"/>
  <c r="I92" i="7"/>
  <c r="H92" i="13"/>
  <c r="K1172" i="5"/>
  <c r="C1173" i="5"/>
  <c r="C619" i="5"/>
  <c r="D115" i="13" s="1"/>
  <c r="K618" i="5"/>
  <c r="A92" i="7"/>
  <c r="A358" i="7"/>
  <c r="C93" i="7"/>
  <c r="H358" i="7" l="1"/>
  <c r="I358" i="7"/>
  <c r="C359" i="7"/>
  <c r="H93" i="7"/>
  <c r="I93" i="7"/>
  <c r="H93" i="13"/>
  <c r="C1174" i="5"/>
  <c r="K1173" i="5"/>
  <c r="C620" i="5"/>
  <c r="D116" i="13" s="1"/>
  <c r="K619" i="5"/>
  <c r="A359" i="7"/>
  <c r="A93" i="7"/>
  <c r="C94" i="7"/>
  <c r="H359" i="7" l="1"/>
  <c r="I359" i="7"/>
  <c r="C360" i="7"/>
  <c r="H94" i="7"/>
  <c r="I94" i="7"/>
  <c r="H94" i="13"/>
  <c r="C1175" i="5"/>
  <c r="K1174" i="5"/>
  <c r="K620" i="5"/>
  <c r="C621" i="5"/>
  <c r="D117" i="13" s="1"/>
  <c r="A94" i="7"/>
  <c r="A360" i="7"/>
  <c r="C95" i="7"/>
  <c r="H360" i="7" l="1"/>
  <c r="I360" i="7"/>
  <c r="C361" i="7"/>
  <c r="H95" i="7"/>
  <c r="I95" i="7"/>
  <c r="H95" i="13"/>
  <c r="C1176" i="5"/>
  <c r="K1175" i="5"/>
  <c r="K621" i="5"/>
  <c r="C622" i="5"/>
  <c r="D118" i="13" s="1"/>
  <c r="A361" i="7"/>
  <c r="A95" i="7"/>
  <c r="C96" i="7"/>
  <c r="H361" i="7" l="1"/>
  <c r="I361" i="7"/>
  <c r="C362" i="7"/>
  <c r="H96" i="7"/>
  <c r="I96" i="7"/>
  <c r="H96" i="13"/>
  <c r="K1176" i="5"/>
  <c r="C1177" i="5"/>
  <c r="K622" i="5"/>
  <c r="C623" i="5"/>
  <c r="D119" i="13" s="1"/>
  <c r="A96" i="7"/>
  <c r="A362" i="7"/>
  <c r="C97" i="7"/>
  <c r="H97" i="7" l="1"/>
  <c r="I97" i="7"/>
  <c r="H362" i="7"/>
  <c r="I362" i="7"/>
  <c r="C363" i="7"/>
  <c r="H97" i="13"/>
  <c r="K1177" i="5"/>
  <c r="C1178" i="5"/>
  <c r="K623" i="5"/>
  <c r="C624" i="5"/>
  <c r="D120" i="13" s="1"/>
  <c r="A363" i="7"/>
  <c r="A97" i="7"/>
  <c r="C98" i="7"/>
  <c r="H363" i="7" l="1"/>
  <c r="I363" i="7"/>
  <c r="C364" i="7"/>
  <c r="H98" i="7"/>
  <c r="I98" i="7"/>
  <c r="H98" i="13"/>
  <c r="C1179" i="5"/>
  <c r="K1178" i="5"/>
  <c r="C625" i="5"/>
  <c r="D121" i="13" s="1"/>
  <c r="K624" i="5"/>
  <c r="A98" i="7"/>
  <c r="A364" i="7"/>
  <c r="C99" i="7"/>
  <c r="H364" i="7" l="1"/>
  <c r="I364" i="7"/>
  <c r="C365" i="7"/>
  <c r="H99" i="7"/>
  <c r="I99" i="7"/>
  <c r="H99" i="13"/>
  <c r="K1179" i="5"/>
  <c r="C1180" i="5"/>
  <c r="K625" i="5"/>
  <c r="C627" i="5"/>
  <c r="D123" i="13" s="1"/>
  <c r="A365" i="7"/>
  <c r="A99" i="7"/>
  <c r="C100" i="7"/>
  <c r="H100" i="7" l="1"/>
  <c r="I100" i="7"/>
  <c r="H365" i="7"/>
  <c r="I365" i="7"/>
  <c r="C366" i="7"/>
  <c r="H100" i="13"/>
  <c r="K1180" i="5"/>
  <c r="C1181" i="5"/>
  <c r="C628" i="5"/>
  <c r="D124" i="13" s="1"/>
  <c r="K627" i="5"/>
  <c r="A100" i="7"/>
  <c r="A366" i="7"/>
  <c r="C101" i="7"/>
  <c r="H366" i="7" l="1"/>
  <c r="I366" i="7"/>
  <c r="C367" i="7"/>
  <c r="H101" i="7"/>
  <c r="I101" i="7"/>
  <c r="H101" i="13"/>
  <c r="K1181" i="5"/>
  <c r="C1182" i="5"/>
  <c r="K628" i="5"/>
  <c r="C629" i="5"/>
  <c r="D125" i="13" s="1"/>
  <c r="A367" i="7"/>
  <c r="A101" i="7"/>
  <c r="H367" i="7" l="1"/>
  <c r="I367" i="7"/>
  <c r="C368" i="7"/>
  <c r="H102" i="13"/>
  <c r="K1182" i="5"/>
  <c r="C1183" i="5"/>
  <c r="C630" i="5"/>
  <c r="D126" i="13" s="1"/>
  <c r="K629" i="5"/>
  <c r="A102" i="7"/>
  <c r="A368" i="7"/>
  <c r="H368" i="7" l="1"/>
  <c r="I368" i="7"/>
  <c r="C369" i="7"/>
  <c r="H103" i="13"/>
  <c r="K1183" i="5"/>
  <c r="C1184" i="5"/>
  <c r="K630" i="5"/>
  <c r="C631" i="5"/>
  <c r="D127" i="13" s="1"/>
  <c r="A369" i="7"/>
  <c r="A103" i="7"/>
  <c r="H369" i="7" l="1"/>
  <c r="I369" i="7"/>
  <c r="C370" i="7"/>
  <c r="H104" i="13"/>
  <c r="C1185" i="5"/>
  <c r="K1184" i="5"/>
  <c r="C632" i="5"/>
  <c r="D128" i="13" s="1"/>
  <c r="K631" i="5"/>
  <c r="A104" i="7"/>
  <c r="A370" i="7"/>
  <c r="H370" i="7" l="1"/>
  <c r="I370" i="7"/>
  <c r="C371" i="7"/>
  <c r="H105" i="13"/>
  <c r="C1186" i="5"/>
  <c r="K1185" i="5"/>
  <c r="K632" i="5"/>
  <c r="C633" i="5"/>
  <c r="D129" i="13" s="1"/>
  <c r="A371" i="7"/>
  <c r="A105" i="7"/>
  <c r="H371" i="7" l="1"/>
  <c r="I371" i="7"/>
  <c r="C372" i="7"/>
  <c r="H106" i="13"/>
  <c r="K1186" i="5"/>
  <c r="C1187" i="5"/>
  <c r="K633" i="5"/>
  <c r="C634" i="5"/>
  <c r="D130" i="13" s="1"/>
  <c r="A106" i="7"/>
  <c r="A372" i="7"/>
  <c r="H372" i="7" l="1"/>
  <c r="I372" i="7"/>
  <c r="C373" i="7"/>
  <c r="H107" i="13"/>
  <c r="C1188" i="5"/>
  <c r="K1187" i="5"/>
  <c r="K634" i="5"/>
  <c r="C635" i="5"/>
  <c r="D131" i="13" s="1"/>
  <c r="A373" i="7"/>
  <c r="A107" i="7"/>
  <c r="H373" i="7" l="1"/>
  <c r="I373" i="7"/>
  <c r="C374" i="7"/>
  <c r="H108" i="13"/>
  <c r="K1188" i="5"/>
  <c r="C1189" i="5"/>
  <c r="C636" i="5"/>
  <c r="D132" i="13" s="1"/>
  <c r="K635" i="5"/>
  <c r="A108" i="7"/>
  <c r="A374" i="7"/>
  <c r="H374" i="7" l="1"/>
  <c r="I374" i="7"/>
  <c r="C375" i="7"/>
  <c r="H109" i="13"/>
  <c r="K1189" i="5"/>
  <c r="C1190" i="5"/>
  <c r="C637" i="5"/>
  <c r="D133" i="13" s="1"/>
  <c r="K636" i="5"/>
  <c r="A375" i="7"/>
  <c r="A109" i="7"/>
  <c r="H375" i="7" l="1"/>
  <c r="I375" i="7"/>
  <c r="C376" i="7"/>
  <c r="H110" i="13"/>
  <c r="C1191" i="5"/>
  <c r="K1190" i="5"/>
  <c r="K637" i="5"/>
  <c r="C638" i="5"/>
  <c r="D134" i="13" s="1"/>
  <c r="A110" i="7"/>
  <c r="A376" i="7"/>
  <c r="H376" i="7" l="1"/>
  <c r="I376" i="7"/>
  <c r="C377" i="7"/>
  <c r="H111" i="13"/>
  <c r="K1191" i="5"/>
  <c r="C1192" i="5"/>
  <c r="C639" i="5"/>
  <c r="D135" i="13" s="1"/>
  <c r="K638" i="5"/>
  <c r="A377" i="7"/>
  <c r="A111" i="7"/>
  <c r="H377" i="7" l="1"/>
  <c r="I377" i="7"/>
  <c r="C378" i="7"/>
  <c r="H112" i="13"/>
  <c r="K1192" i="5"/>
  <c r="C1193" i="5"/>
  <c r="K639" i="5"/>
  <c r="C640" i="5"/>
  <c r="D136" i="13" s="1"/>
  <c r="A112" i="7"/>
  <c r="A378" i="7"/>
  <c r="H378" i="7" l="1"/>
  <c r="I378" i="7"/>
  <c r="C379" i="7"/>
  <c r="H113" i="13"/>
  <c r="C1194" i="5"/>
  <c r="K1193" i="5"/>
  <c r="K640" i="5"/>
  <c r="C641" i="5"/>
  <c r="D137" i="13" s="1"/>
  <c r="A379" i="7"/>
  <c r="A113" i="7"/>
  <c r="H379" i="7" l="1"/>
  <c r="I379" i="7"/>
  <c r="C380" i="7"/>
  <c r="H114" i="13"/>
  <c r="C1195" i="5"/>
  <c r="K1194" i="5"/>
  <c r="C642" i="5"/>
  <c r="D138" i="13" s="1"/>
  <c r="K641" i="5"/>
  <c r="A114" i="7"/>
  <c r="A380" i="7"/>
  <c r="H380" i="7" l="1"/>
  <c r="I380" i="7"/>
  <c r="C381" i="7"/>
  <c r="H115" i="13"/>
  <c r="C1196" i="5"/>
  <c r="K1195" i="5"/>
  <c r="C644" i="5"/>
  <c r="D140" i="13" s="1"/>
  <c r="K642" i="5"/>
  <c r="A381" i="7"/>
  <c r="A115" i="7"/>
  <c r="H381" i="7" l="1"/>
  <c r="I381" i="7"/>
  <c r="C382" i="7"/>
  <c r="H116" i="13"/>
  <c r="K1196" i="5"/>
  <c r="C1197" i="5"/>
  <c r="K644" i="5"/>
  <c r="C645" i="5"/>
  <c r="D141" i="13" s="1"/>
  <c r="A116" i="7"/>
  <c r="A382" i="7"/>
  <c r="H382" i="7" l="1"/>
  <c r="I382" i="7"/>
  <c r="C383" i="7"/>
  <c r="H117" i="13"/>
  <c r="C1198" i="5"/>
  <c r="K1197" i="5"/>
  <c r="C646" i="5"/>
  <c r="D142" i="13" s="1"/>
  <c r="K645" i="5"/>
  <c r="A383" i="7"/>
  <c r="A117" i="7"/>
  <c r="H383" i="7" l="1"/>
  <c r="I383" i="7"/>
  <c r="C384" i="7"/>
  <c r="H118" i="13"/>
  <c r="K1198" i="5"/>
  <c r="C1199" i="5"/>
  <c r="K646" i="5"/>
  <c r="C647" i="5"/>
  <c r="D143" i="13" s="1"/>
  <c r="A118" i="7"/>
  <c r="A384" i="7"/>
  <c r="H384" i="7" l="1"/>
  <c r="I384" i="7"/>
  <c r="C385" i="7"/>
  <c r="H119" i="13"/>
  <c r="K1199" i="5"/>
  <c r="C1200" i="5"/>
  <c r="K647" i="5"/>
  <c r="C648" i="5"/>
  <c r="D144" i="13" s="1"/>
  <c r="A385" i="7"/>
  <c r="A119" i="7"/>
  <c r="H385" i="7" l="1"/>
  <c r="I385" i="7"/>
  <c r="C386" i="7"/>
  <c r="H120" i="13"/>
  <c r="C1201" i="5"/>
  <c r="K1200" i="5"/>
  <c r="C649" i="5"/>
  <c r="D145" i="13" s="1"/>
  <c r="K648" i="5"/>
  <c r="A120" i="7"/>
  <c r="A386" i="7"/>
  <c r="H386" i="7" l="1"/>
  <c r="I386" i="7"/>
  <c r="C387" i="7"/>
  <c r="H121" i="13"/>
  <c r="C1202" i="5"/>
  <c r="K1201" i="5"/>
  <c r="K649" i="5"/>
  <c r="C650" i="5"/>
  <c r="D146" i="13" s="1"/>
  <c r="A387" i="7"/>
  <c r="A121" i="7"/>
  <c r="H387" i="7" l="1"/>
  <c r="I387" i="7"/>
  <c r="C388" i="7"/>
  <c r="H122" i="13"/>
  <c r="K1202" i="5"/>
  <c r="C1203" i="5"/>
  <c r="K650" i="5"/>
  <c r="C651" i="5"/>
  <c r="D147" i="13" s="1"/>
  <c r="A122" i="7"/>
  <c r="A388" i="7"/>
  <c r="H388" i="7" l="1"/>
  <c r="I388" i="7"/>
  <c r="C389" i="7"/>
  <c r="H123" i="13"/>
  <c r="K1203" i="5"/>
  <c r="C1204" i="5"/>
  <c r="C652" i="5"/>
  <c r="D148" i="13" s="1"/>
  <c r="K651" i="5"/>
  <c r="A389" i="7"/>
  <c r="A123" i="7"/>
  <c r="H389" i="7" l="1"/>
  <c r="I389" i="7"/>
  <c r="C390" i="7"/>
  <c r="H124" i="13"/>
  <c r="C1205" i="5"/>
  <c r="K1204" i="5"/>
  <c r="C653" i="5"/>
  <c r="D149" i="13" s="1"/>
  <c r="K652" i="5"/>
  <c r="A124" i="7"/>
  <c r="A390" i="7"/>
  <c r="H390" i="7" l="1"/>
  <c r="I390" i="7"/>
  <c r="C391" i="7"/>
  <c r="H125" i="13"/>
  <c r="C1206" i="5"/>
  <c r="K1205" i="5"/>
  <c r="K653" i="5"/>
  <c r="C654" i="5"/>
  <c r="D150" i="13" s="1"/>
  <c r="A391" i="7"/>
  <c r="A125" i="7"/>
  <c r="H391" i="7" l="1"/>
  <c r="I391" i="7"/>
  <c r="C392" i="7"/>
  <c r="H126" i="13"/>
  <c r="K1206" i="5"/>
  <c r="C1207" i="5"/>
  <c r="C655" i="5"/>
  <c r="D151" i="13" s="1"/>
  <c r="K654" i="5"/>
  <c r="A126" i="7"/>
  <c r="A392" i="7"/>
  <c r="H392" i="7" l="1"/>
  <c r="I392" i="7"/>
  <c r="C393" i="7"/>
  <c r="H127" i="13"/>
  <c r="C1208" i="5"/>
  <c r="K1207" i="5"/>
  <c r="K655" i="5"/>
  <c r="C656" i="5"/>
  <c r="D152" i="13" s="1"/>
  <c r="A393" i="7"/>
  <c r="A127" i="7"/>
  <c r="H393" i="7" l="1"/>
  <c r="I393" i="7"/>
  <c r="C394" i="7"/>
  <c r="H128" i="13"/>
  <c r="K1208" i="5"/>
  <c r="C1209" i="5"/>
  <c r="K656" i="5"/>
  <c r="C657" i="5"/>
  <c r="D153" i="13" s="1"/>
  <c r="A128" i="7"/>
  <c r="A394" i="7"/>
  <c r="H394" i="7" l="1"/>
  <c r="I394" i="7"/>
  <c r="C395" i="7"/>
  <c r="H129" i="13"/>
  <c r="C1210" i="5"/>
  <c r="K1209" i="5"/>
  <c r="K657" i="5"/>
  <c r="C658" i="5"/>
  <c r="D154" i="13" s="1"/>
  <c r="A395" i="7"/>
  <c r="A129" i="7"/>
  <c r="H395" i="7" l="1"/>
  <c r="I395" i="7"/>
  <c r="C396" i="7"/>
  <c r="H130" i="13"/>
  <c r="C1211" i="5"/>
  <c r="K1210" i="5"/>
  <c r="K658" i="5"/>
  <c r="C659" i="5"/>
  <c r="D155" i="13" s="1"/>
  <c r="A130" i="7"/>
  <c r="A396" i="7"/>
  <c r="H396" i="7" l="1"/>
  <c r="I396" i="7"/>
  <c r="C397" i="7"/>
  <c r="H131" i="13"/>
  <c r="C1212" i="5"/>
  <c r="K1211" i="5"/>
  <c r="K659" i="5"/>
  <c r="A397" i="7"/>
  <c r="A131" i="7"/>
  <c r="H397" i="7" l="1"/>
  <c r="I397" i="7"/>
  <c r="C398" i="7"/>
  <c r="H132" i="13"/>
  <c r="K1212" i="5"/>
  <c r="C1214" i="5"/>
  <c r="A132" i="7"/>
  <c r="A398" i="7"/>
  <c r="H398" i="7" l="1"/>
  <c r="I398" i="7"/>
  <c r="C399" i="7"/>
  <c r="H134" i="13"/>
  <c r="C1215" i="5"/>
  <c r="K1214" i="5"/>
  <c r="A399" i="7"/>
  <c r="A133" i="7"/>
  <c r="H399" i="7" l="1"/>
  <c r="I399" i="7"/>
  <c r="C400" i="7"/>
  <c r="K1215" i="5"/>
  <c r="H135" i="13"/>
  <c r="C1216" i="5"/>
  <c r="A134" i="7"/>
  <c r="A400" i="7"/>
  <c r="H400" i="7" l="1"/>
  <c r="I400" i="7"/>
  <c r="C401" i="7"/>
  <c r="H136" i="13"/>
  <c r="C1217" i="5"/>
  <c r="K1216" i="5"/>
  <c r="A401" i="7"/>
  <c r="A135" i="7"/>
  <c r="H401" i="7" l="1"/>
  <c r="I401" i="7"/>
  <c r="C402" i="7"/>
  <c r="H137" i="13"/>
  <c r="C1218" i="5"/>
  <c r="K1217" i="5"/>
  <c r="A136" i="7"/>
  <c r="A402" i="7"/>
  <c r="H402" i="7" l="1"/>
  <c r="I402" i="7"/>
  <c r="C403" i="7"/>
  <c r="H138" i="13"/>
  <c r="C1219" i="5"/>
  <c r="K1218" i="5"/>
  <c r="A403" i="7"/>
  <c r="A137" i="7"/>
  <c r="H403" i="7" l="1"/>
  <c r="I403" i="7"/>
  <c r="C404" i="7"/>
  <c r="H139" i="13"/>
  <c r="K1219" i="5"/>
  <c r="C1220" i="5"/>
  <c r="A138" i="7"/>
  <c r="A404" i="7"/>
  <c r="H404" i="7" l="1"/>
  <c r="I404" i="7"/>
  <c r="C405" i="7"/>
  <c r="H140" i="13"/>
  <c r="C1221" i="5"/>
  <c r="K1220" i="5"/>
  <c r="A405" i="7"/>
  <c r="A139" i="7"/>
  <c r="H405" i="7" l="1"/>
  <c r="I405" i="7"/>
  <c r="C406" i="7"/>
  <c r="H141" i="13"/>
  <c r="C1222" i="5"/>
  <c r="K1221" i="5"/>
  <c r="A140" i="7"/>
  <c r="A406" i="7"/>
  <c r="H406" i="7" l="1"/>
  <c r="I406" i="7"/>
  <c r="C407" i="7"/>
  <c r="H142" i="13"/>
  <c r="C1223" i="5"/>
  <c r="K1222" i="5"/>
  <c r="A407" i="7"/>
  <c r="A141" i="7"/>
  <c r="H407" i="7" l="1"/>
  <c r="I407" i="7"/>
  <c r="C408" i="7"/>
  <c r="H143" i="13"/>
  <c r="C1224" i="5"/>
  <c r="K1223" i="5"/>
  <c r="A142" i="7"/>
  <c r="A408" i="7"/>
  <c r="H408" i="7" l="1"/>
  <c r="I408" i="7"/>
  <c r="C409" i="7"/>
  <c r="H144" i="13"/>
  <c r="K1224" i="5"/>
  <c r="C1225" i="5"/>
  <c r="A409" i="7"/>
  <c r="A143" i="7"/>
  <c r="H409" i="7" l="1"/>
  <c r="I409" i="7"/>
  <c r="C410" i="7"/>
  <c r="H145" i="13"/>
  <c r="K1225" i="5"/>
  <c r="C1226" i="5"/>
  <c r="A144" i="7"/>
  <c r="A410" i="7"/>
  <c r="H410" i="7" l="1"/>
  <c r="I410" i="7"/>
  <c r="C411" i="7"/>
  <c r="H146" i="13"/>
  <c r="C1227" i="5"/>
  <c r="K1226" i="5"/>
  <c r="A411" i="7"/>
  <c r="A145" i="7"/>
  <c r="H411" i="7" l="1"/>
  <c r="I411" i="7"/>
  <c r="C412" i="7"/>
  <c r="H147" i="13"/>
  <c r="K1227" i="5"/>
  <c r="C1228" i="5"/>
  <c r="A146" i="7"/>
  <c r="A412" i="7"/>
  <c r="H412" i="7" l="1"/>
  <c r="I412" i="7"/>
  <c r="C413" i="7"/>
  <c r="H148" i="13"/>
  <c r="K1228" i="5"/>
  <c r="C1229" i="5"/>
  <c r="A413" i="7"/>
  <c r="A147" i="7"/>
  <c r="H413" i="7" l="1"/>
  <c r="I413" i="7"/>
  <c r="C414" i="7"/>
  <c r="H149" i="13"/>
  <c r="K1229" i="5"/>
  <c r="C1230" i="5"/>
  <c r="A148" i="7"/>
  <c r="A414" i="7"/>
  <c r="H414" i="7" l="1"/>
  <c r="I414" i="7"/>
  <c r="C415" i="7"/>
  <c r="H150" i="13"/>
  <c r="K1230" i="5"/>
  <c r="C1231" i="5"/>
  <c r="A415" i="7"/>
  <c r="A149" i="7"/>
  <c r="H415" i="7" l="1"/>
  <c r="I415" i="7"/>
  <c r="C416" i="7"/>
  <c r="H151" i="13"/>
  <c r="K1231" i="5"/>
  <c r="C1232" i="5"/>
  <c r="A150" i="7"/>
  <c r="A416" i="7"/>
  <c r="H416" i="7" l="1"/>
  <c r="I416" i="7"/>
  <c r="C417" i="7"/>
  <c r="H152" i="13"/>
  <c r="K1232" i="5"/>
  <c r="C1233" i="5"/>
  <c r="A417" i="7"/>
  <c r="A151" i="7"/>
  <c r="H417" i="7" l="1"/>
  <c r="I417" i="7"/>
  <c r="C418" i="7"/>
  <c r="H153" i="13"/>
  <c r="K1233" i="5"/>
  <c r="C1234" i="5"/>
  <c r="A152" i="7"/>
  <c r="A418" i="7"/>
  <c r="H418" i="7" l="1"/>
  <c r="I418" i="7"/>
  <c r="C419" i="7"/>
  <c r="C1235" i="5"/>
  <c r="H154" i="13"/>
  <c r="K1234" i="5"/>
  <c r="A419" i="7"/>
  <c r="A153" i="7"/>
  <c r="H419" i="7" l="1"/>
  <c r="I419" i="7"/>
  <c r="C420" i="7"/>
  <c r="H155" i="13"/>
  <c r="C1236" i="5"/>
  <c r="K1235" i="5"/>
  <c r="A154" i="7"/>
  <c r="A420" i="7"/>
  <c r="H420" i="7" l="1"/>
  <c r="I420" i="7"/>
  <c r="C421" i="7"/>
  <c r="H156" i="13"/>
  <c r="K1236" i="5"/>
  <c r="C1237" i="5"/>
  <c r="A421" i="7"/>
  <c r="A155" i="7"/>
  <c r="H421" i="7" l="1"/>
  <c r="I421" i="7"/>
  <c r="C422" i="7"/>
  <c r="H157" i="13"/>
  <c r="C1238" i="5"/>
  <c r="K1237" i="5"/>
  <c r="A156" i="7"/>
  <c r="A422" i="7"/>
  <c r="H422" i="7" l="1"/>
  <c r="I422" i="7"/>
  <c r="C423" i="7"/>
  <c r="H158" i="13"/>
  <c r="K1238" i="5"/>
  <c r="C1239" i="5"/>
  <c r="A423" i="7"/>
  <c r="A157" i="7"/>
  <c r="H423" i="7" l="1"/>
  <c r="I423" i="7"/>
  <c r="C424" i="7"/>
  <c r="H159" i="13"/>
  <c r="C1240" i="5"/>
  <c r="K1239" i="5"/>
  <c r="A158" i="7"/>
  <c r="A424" i="7"/>
  <c r="H424" i="7" l="1"/>
  <c r="I424" i="7"/>
  <c r="C425" i="7"/>
  <c r="H160" i="13"/>
  <c r="K1240" i="5"/>
  <c r="C1241" i="5"/>
  <c r="A425" i="7"/>
  <c r="A159" i="7"/>
  <c r="H425" i="7" l="1"/>
  <c r="I425" i="7"/>
  <c r="C426" i="7"/>
  <c r="H161" i="13"/>
  <c r="C1242" i="5"/>
  <c r="K1241" i="5"/>
  <c r="A160" i="7"/>
  <c r="A426" i="7"/>
  <c r="H426" i="7" l="1"/>
  <c r="I426" i="7"/>
  <c r="C427" i="7"/>
  <c r="H162" i="13"/>
  <c r="K1242" i="5"/>
  <c r="C1243" i="5"/>
  <c r="A427" i="7"/>
  <c r="A161" i="7"/>
  <c r="H427" i="7" l="1"/>
  <c r="I427" i="7"/>
  <c r="C428" i="7"/>
  <c r="H163" i="13"/>
  <c r="C1244" i="5"/>
  <c r="K1243" i="5"/>
  <c r="A162" i="7"/>
  <c r="A428" i="7"/>
  <c r="H428" i="7" l="1"/>
  <c r="I428" i="7"/>
  <c r="C429" i="7"/>
  <c r="H164" i="13"/>
  <c r="K1244" i="5"/>
  <c r="C1245" i="5"/>
  <c r="A429" i="7"/>
  <c r="A163" i="7"/>
  <c r="H429" i="7" l="1"/>
  <c r="I429" i="7"/>
  <c r="C430" i="7"/>
  <c r="H165" i="13"/>
  <c r="C1246" i="5"/>
  <c r="K1245" i="5"/>
  <c r="A164" i="7"/>
  <c r="A430" i="7"/>
  <c r="H430" i="7" l="1"/>
  <c r="I430" i="7"/>
  <c r="C431" i="7"/>
  <c r="H166" i="13"/>
  <c r="C1247" i="5"/>
  <c r="K1246" i="5"/>
  <c r="A431" i="7"/>
  <c r="A165" i="7"/>
  <c r="H431" i="7" l="1"/>
  <c r="I431" i="7"/>
  <c r="C432" i="7"/>
  <c r="H167" i="13"/>
  <c r="K1247" i="5"/>
  <c r="C1248" i="5"/>
  <c r="A166" i="7"/>
  <c r="A432" i="7"/>
  <c r="H432" i="7" l="1"/>
  <c r="I432" i="7"/>
  <c r="C433" i="7"/>
  <c r="H168" i="13"/>
  <c r="K1248" i="5"/>
  <c r="C1249" i="5"/>
  <c r="A433" i="7"/>
  <c r="A167" i="7"/>
  <c r="H433" i="7" l="1"/>
  <c r="I433" i="7"/>
  <c r="C434" i="7"/>
  <c r="H169" i="13"/>
  <c r="C1250" i="5"/>
  <c r="K1249" i="5"/>
  <c r="A168" i="7"/>
  <c r="A434" i="7"/>
  <c r="H434" i="7" l="1"/>
  <c r="I434" i="7"/>
  <c r="C435" i="7"/>
  <c r="H170" i="13"/>
  <c r="C1251" i="5"/>
  <c r="K1250" i="5"/>
  <c r="A435" i="7"/>
  <c r="A169" i="7"/>
  <c r="H435" i="7" l="1"/>
  <c r="I435" i="7"/>
  <c r="C436" i="7"/>
  <c r="H171" i="13"/>
  <c r="K1251" i="5"/>
  <c r="C1252" i="5"/>
  <c r="A170" i="7"/>
  <c r="A436" i="7"/>
  <c r="H436" i="7" l="1"/>
  <c r="I436" i="7"/>
  <c r="C437" i="7"/>
  <c r="H172" i="13"/>
  <c r="K1252" i="5"/>
  <c r="C1253" i="5"/>
  <c r="A437" i="7"/>
  <c r="A171" i="7"/>
  <c r="H437" i="7" l="1"/>
  <c r="I437" i="7"/>
  <c r="C438" i="7"/>
  <c r="H173" i="13"/>
  <c r="K1253" i="5"/>
  <c r="C1254" i="5"/>
  <c r="A172" i="7"/>
  <c r="A438" i="7"/>
  <c r="H438" i="7" l="1"/>
  <c r="I438" i="7"/>
  <c r="C439" i="7"/>
  <c r="H174" i="13"/>
  <c r="K1254" i="5"/>
  <c r="C1255" i="5"/>
  <c r="A439" i="7"/>
  <c r="A173" i="7"/>
  <c r="H439" i="7" l="1"/>
  <c r="I439" i="7"/>
  <c r="C440" i="7"/>
  <c r="H175" i="13"/>
  <c r="C1256" i="5"/>
  <c r="K1255" i="5"/>
  <c r="A174" i="7"/>
  <c r="A440" i="7"/>
  <c r="H440" i="7" l="1"/>
  <c r="I440" i="7"/>
  <c r="C441" i="7"/>
  <c r="H176" i="13"/>
  <c r="K1256" i="5"/>
  <c r="C1257" i="5"/>
  <c r="A441" i="7"/>
  <c r="A175" i="7"/>
  <c r="H441" i="7" l="1"/>
  <c r="I441" i="7"/>
  <c r="C442" i="7"/>
  <c r="H177" i="13"/>
  <c r="C1258" i="5"/>
  <c r="K1257" i="5"/>
  <c r="A176" i="7"/>
  <c r="A442" i="7"/>
  <c r="H442" i="7" l="1"/>
  <c r="I442" i="7"/>
  <c r="C443" i="7"/>
  <c r="H178" i="13"/>
  <c r="C1259" i="5"/>
  <c r="K1258" i="5"/>
  <c r="A443" i="7"/>
  <c r="A177" i="7"/>
  <c r="H443" i="7" l="1"/>
  <c r="I443" i="7"/>
  <c r="C444" i="7"/>
  <c r="H179" i="13"/>
  <c r="C1260" i="5"/>
  <c r="K1259" i="5"/>
  <c r="A178" i="7"/>
  <c r="A444" i="7"/>
  <c r="H444" i="7" l="1"/>
  <c r="I444" i="7"/>
  <c r="C445" i="7"/>
  <c r="H180" i="13"/>
  <c r="K1260" i="5"/>
  <c r="C1261" i="5"/>
  <c r="A445" i="7"/>
  <c r="A179" i="7"/>
  <c r="H445" i="7" l="1"/>
  <c r="I445" i="7"/>
  <c r="C446" i="7"/>
  <c r="H181" i="13"/>
  <c r="C1262" i="5"/>
  <c r="K1261" i="5"/>
  <c r="A180" i="7"/>
  <c r="A446" i="7"/>
  <c r="H446" i="7" l="1"/>
  <c r="I446" i="7"/>
  <c r="C447" i="7"/>
  <c r="H182" i="13"/>
  <c r="C1263" i="5"/>
  <c r="K1262" i="5"/>
  <c r="A447" i="7"/>
  <c r="A181" i="7"/>
  <c r="H447" i="7" l="1"/>
  <c r="I447" i="7"/>
  <c r="C448" i="7"/>
  <c r="H183" i="13"/>
  <c r="C1264" i="5"/>
  <c r="K1263" i="5"/>
  <c r="A182" i="7"/>
  <c r="A448" i="7"/>
  <c r="H448" i="7" l="1"/>
  <c r="I448" i="7"/>
  <c r="C449" i="7"/>
  <c r="H184" i="13"/>
  <c r="C1265" i="5"/>
  <c r="K1264" i="5"/>
  <c r="A449" i="7"/>
  <c r="A183" i="7"/>
  <c r="H449" i="7" l="1"/>
  <c r="I449" i="7"/>
  <c r="C450" i="7"/>
  <c r="H185" i="13"/>
  <c r="K1265" i="5"/>
  <c r="C1266" i="5"/>
  <c r="A184" i="7"/>
  <c r="A450" i="7"/>
  <c r="H450" i="7" l="1"/>
  <c r="I450" i="7"/>
  <c r="C451" i="7"/>
  <c r="H186" i="13"/>
  <c r="K1266" i="5"/>
  <c r="C1267" i="5"/>
  <c r="A451" i="7"/>
  <c r="A185" i="7"/>
  <c r="H451" i="7" l="1"/>
  <c r="I451" i="7"/>
  <c r="C452" i="7"/>
  <c r="H187" i="13"/>
  <c r="K1267" i="5"/>
  <c r="C1268" i="5"/>
  <c r="A186" i="7"/>
  <c r="A452" i="7"/>
  <c r="H452" i="7" l="1"/>
  <c r="I452" i="7"/>
  <c r="C453" i="7"/>
  <c r="H188" i="13"/>
  <c r="K1268" i="5"/>
  <c r="C1269" i="5"/>
  <c r="A453" i="7"/>
  <c r="A187" i="7"/>
  <c r="H453" i="7" l="1"/>
  <c r="I453" i="7"/>
  <c r="C454" i="7"/>
  <c r="H189" i="13"/>
  <c r="C1270" i="5"/>
  <c r="K1269" i="5"/>
  <c r="A188" i="7"/>
  <c r="A454" i="7"/>
  <c r="H454" i="7" l="1"/>
  <c r="I454" i="7"/>
  <c r="C455" i="7"/>
  <c r="H190" i="13"/>
  <c r="K1270" i="5"/>
  <c r="C1271" i="5"/>
  <c r="A455" i="7"/>
  <c r="A189" i="7"/>
  <c r="H455" i="7" l="1"/>
  <c r="I455" i="7"/>
  <c r="C456" i="7"/>
  <c r="H191" i="13"/>
  <c r="C1272" i="5"/>
  <c r="K1271" i="5"/>
  <c r="A190" i="7"/>
  <c r="A456" i="7"/>
  <c r="H456" i="7" l="1"/>
  <c r="I456" i="7"/>
  <c r="C457" i="7"/>
  <c r="H192" i="13"/>
  <c r="K1272" i="5"/>
  <c r="C1273" i="5"/>
  <c r="A457" i="7"/>
  <c r="A191" i="7"/>
  <c r="H457" i="7" l="1"/>
  <c r="I457" i="7"/>
  <c r="C458" i="7"/>
  <c r="K1273" i="5"/>
  <c r="C1274" i="5"/>
  <c r="H193" i="13"/>
  <c r="A192" i="7"/>
  <c r="A458" i="7"/>
  <c r="H458" i="7" l="1"/>
  <c r="I458" i="7"/>
  <c r="C459" i="7"/>
  <c r="C1275" i="5"/>
  <c r="H194" i="13"/>
  <c r="K1274" i="5"/>
  <c r="A459" i="7"/>
  <c r="A193" i="7"/>
  <c r="H459" i="7" l="1"/>
  <c r="I459" i="7"/>
  <c r="C460" i="7"/>
  <c r="C1276" i="5"/>
  <c r="K1275" i="5"/>
  <c r="H195" i="13"/>
  <c r="A194" i="7"/>
  <c r="A460" i="7"/>
  <c r="H460" i="7" l="1"/>
  <c r="I460" i="7"/>
  <c r="C461" i="7"/>
  <c r="C1277" i="5"/>
  <c r="K1276" i="5"/>
  <c r="H196" i="13"/>
  <c r="A461" i="7"/>
  <c r="A195" i="7"/>
  <c r="H461" i="7" l="1"/>
  <c r="I461" i="7"/>
  <c r="C462" i="7"/>
  <c r="H197" i="13"/>
  <c r="K1277" i="5"/>
  <c r="A196" i="7"/>
  <c r="E196" i="7" s="1"/>
  <c r="A462" i="7"/>
  <c r="H462" i="7" l="1"/>
  <c r="I462" i="7"/>
  <c r="C463" i="7"/>
  <c r="A463" i="7"/>
  <c r="A197" i="7"/>
  <c r="E197" i="7" s="1"/>
  <c r="H463" i="7" l="1"/>
  <c r="I463" i="7"/>
  <c r="C464" i="7"/>
  <c r="A198" i="7"/>
  <c r="E198" i="7" s="1"/>
  <c r="A464" i="7"/>
  <c r="H464" i="7" l="1"/>
  <c r="I464" i="7"/>
  <c r="C465" i="7"/>
  <c r="A465" i="7"/>
  <c r="A199" i="7"/>
  <c r="E199" i="7" s="1"/>
  <c r="H465" i="7" l="1"/>
  <c r="I465" i="7"/>
  <c r="C466" i="7"/>
  <c r="A200" i="7"/>
  <c r="E200" i="7" s="1"/>
  <c r="A466" i="7"/>
  <c r="H466" i="7" l="1"/>
  <c r="I466" i="7"/>
  <c r="C467" i="7"/>
  <c r="A467" i="7"/>
  <c r="A201" i="7"/>
  <c r="E201" i="7" s="1"/>
  <c r="H467" i="7" l="1"/>
  <c r="I467" i="7"/>
  <c r="C468" i="7"/>
  <c r="A202" i="7"/>
  <c r="E202" i="7" s="1"/>
  <c r="A468" i="7"/>
  <c r="H468" i="7" l="1"/>
  <c r="I468" i="7"/>
  <c r="C469" i="7"/>
  <c r="A469" i="7"/>
  <c r="A203" i="7"/>
  <c r="E203" i="7" s="1"/>
  <c r="H469" i="7" l="1"/>
  <c r="I469" i="7"/>
  <c r="C470" i="7"/>
  <c r="A204" i="7"/>
  <c r="E204" i="7" s="1"/>
  <c r="A470" i="7"/>
  <c r="H470" i="7" l="1"/>
  <c r="I470" i="7"/>
  <c r="C471" i="7"/>
  <c r="A471" i="7"/>
  <c r="A205" i="7"/>
  <c r="E205" i="7" s="1"/>
  <c r="H471" i="7" l="1"/>
  <c r="I471" i="7"/>
  <c r="C472" i="7"/>
  <c r="A206" i="7"/>
  <c r="E206" i="7" s="1"/>
  <c r="A472" i="7"/>
  <c r="H472" i="7" l="1"/>
  <c r="I472" i="7"/>
  <c r="C473" i="7"/>
  <c r="A473" i="7"/>
  <c r="A207" i="7"/>
  <c r="E207" i="7" s="1"/>
  <c r="H473" i="7" l="1"/>
  <c r="I473" i="7"/>
  <c r="C474" i="7"/>
  <c r="A208" i="7"/>
  <c r="E208" i="7" s="1"/>
  <c r="A474" i="7"/>
  <c r="H474" i="7" l="1"/>
  <c r="I474" i="7"/>
  <c r="C475" i="7"/>
  <c r="A475" i="7"/>
  <c r="A209" i="7"/>
  <c r="E209" i="7" s="1"/>
  <c r="H475" i="7" l="1"/>
  <c r="I475" i="7"/>
  <c r="C476" i="7"/>
  <c r="A210" i="7"/>
  <c r="E210" i="7" s="1"/>
  <c r="A476" i="7"/>
  <c r="H476" i="7" l="1"/>
  <c r="I476" i="7"/>
  <c r="C477" i="7"/>
  <c r="A477" i="7"/>
  <c r="A211" i="7"/>
  <c r="E211" i="7" s="1"/>
  <c r="H477" i="7" l="1"/>
  <c r="I477" i="7"/>
  <c r="C478" i="7"/>
  <c r="A212" i="7"/>
  <c r="A478" i="7"/>
  <c r="H478" i="7" l="1"/>
  <c r="I478" i="7"/>
  <c r="C479" i="7"/>
  <c r="A479" i="7"/>
  <c r="A213" i="7"/>
  <c r="H479" i="7" l="1"/>
  <c r="I479" i="7"/>
  <c r="C480" i="7"/>
  <c r="A214" i="7"/>
  <c r="A480" i="7"/>
  <c r="H480" i="7" l="1"/>
  <c r="I480" i="7"/>
  <c r="C481" i="7"/>
  <c r="A481" i="7"/>
  <c r="A215" i="7"/>
  <c r="H481" i="7" l="1"/>
  <c r="I481" i="7"/>
  <c r="C482" i="7"/>
  <c r="A216" i="7"/>
  <c r="A482" i="7"/>
  <c r="H482" i="7" l="1"/>
  <c r="I482" i="7"/>
  <c r="C483" i="7"/>
  <c r="A483" i="7"/>
  <c r="A217" i="7"/>
  <c r="H483" i="7" l="1"/>
  <c r="I483" i="7"/>
  <c r="C484" i="7"/>
  <c r="A218" i="7"/>
  <c r="A484" i="7"/>
  <c r="H484" i="7" l="1"/>
  <c r="I484" i="7"/>
  <c r="C485" i="7"/>
  <c r="A485" i="7"/>
  <c r="A219" i="7"/>
  <c r="H485" i="7" l="1"/>
  <c r="I485" i="7"/>
  <c r="C486" i="7"/>
  <c r="A220" i="7"/>
  <c r="A486" i="7"/>
  <c r="H486" i="7" l="1"/>
  <c r="I486" i="7"/>
  <c r="C487" i="7"/>
  <c r="A487" i="7"/>
  <c r="A221" i="7"/>
  <c r="H487" i="7" l="1"/>
  <c r="I487" i="7"/>
  <c r="C488" i="7"/>
  <c r="A222" i="7"/>
  <c r="A488" i="7"/>
  <c r="H488" i="7" l="1"/>
  <c r="I488" i="7"/>
  <c r="C489" i="7"/>
  <c r="A489" i="7"/>
  <c r="A223" i="7"/>
  <c r="H489" i="7" l="1"/>
  <c r="I489" i="7"/>
  <c r="C490" i="7"/>
  <c r="A224" i="7"/>
  <c r="A490" i="7"/>
  <c r="H490" i="7" l="1"/>
  <c r="I490" i="7"/>
  <c r="C491" i="7"/>
  <c r="A491" i="7"/>
  <c r="A225" i="7"/>
  <c r="H491" i="7" l="1"/>
  <c r="I491" i="7"/>
  <c r="C492" i="7"/>
  <c r="A226" i="7"/>
  <c r="A492" i="7"/>
  <c r="H492" i="7" l="1"/>
  <c r="I492" i="7"/>
  <c r="C493" i="7"/>
  <c r="A493" i="7"/>
  <c r="A227" i="7"/>
  <c r="H493" i="7" l="1"/>
  <c r="I493" i="7"/>
  <c r="C494" i="7"/>
  <c r="A228" i="7"/>
  <c r="A494" i="7"/>
  <c r="H494" i="7" l="1"/>
  <c r="I494" i="7"/>
  <c r="C495" i="7"/>
  <c r="A495" i="7"/>
  <c r="A229" i="7"/>
  <c r="H495" i="7" l="1"/>
  <c r="I495" i="7"/>
  <c r="C496" i="7"/>
  <c r="A230" i="7"/>
  <c r="A496" i="7"/>
  <c r="H496" i="7" l="1"/>
  <c r="I496" i="7"/>
  <c r="C497" i="7"/>
  <c r="A497" i="7"/>
  <c r="A231" i="7"/>
  <c r="H497" i="7" l="1"/>
  <c r="I497" i="7"/>
  <c r="C498" i="7"/>
  <c r="A232" i="7"/>
  <c r="A498" i="7"/>
  <c r="H498" i="7" l="1"/>
  <c r="I498" i="7"/>
  <c r="C499" i="7"/>
  <c r="A499" i="7"/>
  <c r="A233" i="7"/>
  <c r="H499" i="7" l="1"/>
  <c r="I499" i="7"/>
  <c r="C500" i="7"/>
  <c r="A234" i="7"/>
  <c r="A500" i="7"/>
  <c r="H500" i="7" l="1"/>
  <c r="I500" i="7"/>
  <c r="C501" i="7"/>
  <c r="A501" i="7"/>
  <c r="A235" i="7"/>
  <c r="I501" i="7" l="1"/>
  <c r="H501" i="7"/>
  <c r="C502" i="7"/>
  <c r="A236" i="7"/>
  <c r="A502" i="7"/>
  <c r="I502" i="7" l="1"/>
  <c r="H502" i="7"/>
  <c r="C503" i="7"/>
  <c r="A503" i="7"/>
  <c r="A237" i="7"/>
  <c r="I503" i="7" l="1"/>
  <c r="H503" i="7"/>
  <c r="C504" i="7"/>
  <c r="A238" i="7"/>
  <c r="A504" i="7"/>
  <c r="I504" i="7" l="1"/>
  <c r="H504" i="7"/>
  <c r="C505" i="7"/>
  <c r="A505" i="7"/>
  <c r="A239" i="7"/>
  <c r="I505" i="7" l="1"/>
  <c r="H505" i="7"/>
  <c r="C506" i="7"/>
  <c r="A240" i="7"/>
  <c r="A506" i="7"/>
  <c r="I506" i="7" l="1"/>
  <c r="H506" i="7"/>
  <c r="C507" i="7"/>
  <c r="A507" i="7"/>
  <c r="A241" i="7"/>
  <c r="I507" i="7" l="1"/>
  <c r="H507" i="7"/>
  <c r="C508" i="7"/>
  <c r="A242" i="7"/>
  <c r="A508" i="7"/>
  <c r="I508" i="7" l="1"/>
  <c r="H508" i="7"/>
  <c r="C509" i="7"/>
  <c r="A509" i="7"/>
  <c r="A243" i="7"/>
  <c r="H509" i="7" l="1"/>
  <c r="I509" i="7"/>
  <c r="C510" i="7"/>
  <c r="A244" i="7"/>
  <c r="A510" i="7"/>
  <c r="C102" i="7"/>
  <c r="H102" i="7" l="1"/>
  <c r="I102" i="7"/>
  <c r="H510" i="7"/>
  <c r="I510" i="7"/>
  <c r="C511" i="7"/>
  <c r="A511" i="7"/>
  <c r="A245" i="7"/>
  <c r="C103" i="7"/>
  <c r="H103" i="7" l="1"/>
  <c r="I103" i="7"/>
  <c r="H511" i="7"/>
  <c r="I511" i="7"/>
  <c r="C512" i="7"/>
  <c r="A246" i="7"/>
  <c r="A512" i="7"/>
  <c r="C104" i="7"/>
  <c r="H512" i="7" l="1"/>
  <c r="I512" i="7"/>
  <c r="C513" i="7"/>
  <c r="H104" i="7"/>
  <c r="I104" i="7"/>
  <c r="A513" i="7"/>
  <c r="A247" i="7"/>
  <c r="C105" i="7"/>
  <c r="I513" i="7" l="1"/>
  <c r="H513" i="7"/>
  <c r="C514" i="7"/>
  <c r="H105" i="7"/>
  <c r="I105" i="7"/>
  <c r="A248" i="7"/>
  <c r="A514" i="7"/>
  <c r="C106" i="7"/>
  <c r="H106" i="7" l="1"/>
  <c r="I106" i="7"/>
  <c r="I514" i="7"/>
  <c r="H514" i="7"/>
  <c r="C515" i="7"/>
  <c r="A515" i="7"/>
  <c r="A249" i="7"/>
  <c r="C107" i="7"/>
  <c r="H515" i="7" l="1"/>
  <c r="I515" i="7"/>
  <c r="H107" i="7"/>
  <c r="I107" i="7"/>
  <c r="A250" i="7"/>
  <c r="C108" i="7"/>
  <c r="H108" i="7" l="1"/>
  <c r="I108" i="7"/>
  <c r="A251" i="7"/>
  <c r="C109" i="7"/>
  <c r="H109" i="7" l="1"/>
  <c r="I109" i="7"/>
  <c r="A252" i="7"/>
  <c r="C110" i="7"/>
  <c r="H110" i="7" l="1"/>
  <c r="I110" i="7"/>
  <c r="A253" i="7"/>
  <c r="C111" i="7"/>
  <c r="H111" i="7" l="1"/>
  <c r="I111" i="7"/>
  <c r="A254" i="7"/>
  <c r="C112" i="7"/>
  <c r="H112" i="7" l="1"/>
  <c r="I112" i="7"/>
  <c r="A255" i="7"/>
  <c r="C113" i="7"/>
  <c r="H113" i="7" l="1"/>
  <c r="I113" i="7"/>
  <c r="A256" i="7"/>
  <c r="C114" i="7"/>
  <c r="H114" i="7" l="1"/>
  <c r="I114" i="7"/>
  <c r="A257" i="7"/>
  <c r="C115" i="7"/>
  <c r="H115" i="7" l="1"/>
  <c r="I115" i="7"/>
  <c r="A258" i="7"/>
  <c r="C116" i="7"/>
  <c r="H116" i="7" l="1"/>
  <c r="I116" i="7"/>
  <c r="A259" i="7"/>
  <c r="C117" i="7"/>
  <c r="H117" i="7" l="1"/>
  <c r="I117" i="7"/>
  <c r="C118" i="7"/>
  <c r="H118" i="7" l="1"/>
  <c r="I118" i="7"/>
  <c r="C119" i="7"/>
  <c r="H119" i="7" l="1"/>
  <c r="I119" i="7"/>
  <c r="C120" i="7"/>
  <c r="H120" i="7" l="1"/>
  <c r="I120" i="7"/>
  <c r="C121" i="7"/>
  <c r="H121" i="7" l="1"/>
  <c r="I121" i="7"/>
  <c r="C122" i="7"/>
  <c r="H122" i="7" l="1"/>
  <c r="I122" i="7"/>
  <c r="C123" i="7"/>
  <c r="H123" i="7" l="1"/>
  <c r="I123" i="7"/>
  <c r="C124" i="7"/>
  <c r="H124" i="7" l="1"/>
  <c r="I124" i="7"/>
  <c r="C125" i="7"/>
  <c r="I125" i="7" s="1"/>
  <c r="C126" i="7" l="1"/>
  <c r="I126" i="7" s="1"/>
  <c r="H125" i="7"/>
  <c r="C127" i="7" l="1"/>
  <c r="I127" i="7" s="1"/>
  <c r="H126" i="7"/>
  <c r="C128" i="7" l="1"/>
  <c r="I128" i="7" s="1"/>
  <c r="H127" i="7"/>
  <c r="C129" i="7" l="1"/>
  <c r="I129" i="7" s="1"/>
  <c r="H128" i="7"/>
  <c r="C130" i="7" l="1"/>
  <c r="I130" i="7" s="1"/>
  <c r="H129" i="7"/>
  <c r="C131" i="7" l="1"/>
  <c r="I131" i="7" s="1"/>
  <c r="H130" i="7"/>
  <c r="C132" i="7" l="1"/>
  <c r="I132" i="7" s="1"/>
  <c r="H131" i="7"/>
  <c r="H132" i="7" l="1"/>
  <c r="C133" i="7"/>
  <c r="I133" i="7" s="1"/>
  <c r="H133" i="7" l="1"/>
  <c r="C134" i="7"/>
  <c r="I134" i="7" s="1"/>
  <c r="H134" i="7" l="1"/>
  <c r="C135" i="7"/>
  <c r="I135" i="7" s="1"/>
  <c r="H135" i="7" l="1"/>
  <c r="C136" i="7"/>
  <c r="I136" i="7" s="1"/>
  <c r="H136" i="7" l="1"/>
  <c r="C137" i="7"/>
  <c r="I137" i="7" s="1"/>
  <c r="H137" i="7" l="1"/>
  <c r="C138" i="7"/>
  <c r="I138" i="7" s="1"/>
  <c r="H138" i="7" l="1"/>
  <c r="C139" i="7"/>
  <c r="I139" i="7" s="1"/>
  <c r="H139" i="7" l="1"/>
  <c r="C140" i="7"/>
  <c r="I140" i="7" s="1"/>
  <c r="H140" i="7" l="1"/>
  <c r="C141" i="7"/>
  <c r="I141" i="7" s="1"/>
  <c r="H141" i="7" l="1"/>
  <c r="C142" i="7"/>
  <c r="I142" i="7" s="1"/>
  <c r="H142" i="7" l="1"/>
  <c r="C143" i="7"/>
  <c r="I143" i="7" s="1"/>
  <c r="H143" i="7" l="1"/>
  <c r="C144" i="7"/>
  <c r="I144" i="7" s="1"/>
  <c r="H144" i="7" l="1"/>
  <c r="C145" i="7"/>
  <c r="I145" i="7" s="1"/>
  <c r="H145" i="7" l="1"/>
  <c r="C146" i="7"/>
  <c r="I146" i="7" s="1"/>
  <c r="H146" i="7" l="1"/>
  <c r="C147" i="7"/>
  <c r="I147" i="7" s="1"/>
  <c r="H147" i="7" l="1"/>
  <c r="C148" i="7"/>
  <c r="I148" i="7" s="1"/>
  <c r="H148" i="7" l="1"/>
  <c r="C149" i="7"/>
  <c r="I149" i="7" s="1"/>
  <c r="H149" i="7" l="1"/>
  <c r="C150" i="7"/>
  <c r="I150" i="7" s="1"/>
  <c r="H150" i="7" l="1"/>
  <c r="C151" i="7"/>
  <c r="I151" i="7" s="1"/>
  <c r="H151" i="7" l="1"/>
  <c r="C152" i="7"/>
  <c r="I152" i="7" s="1"/>
  <c r="H152" i="7" l="1"/>
  <c r="C153" i="7"/>
  <c r="I153" i="7" s="1"/>
  <c r="H153" i="7" l="1"/>
  <c r="C154" i="7"/>
  <c r="I154" i="7" s="1"/>
  <c r="H154" i="7" l="1"/>
  <c r="C155" i="7"/>
  <c r="I155" i="7" s="1"/>
  <c r="H155" i="7" l="1"/>
  <c r="C156" i="7"/>
  <c r="I156" i="7" s="1"/>
  <c r="H156" i="7" l="1"/>
  <c r="C157" i="7"/>
  <c r="I157" i="7" s="1"/>
  <c r="H157" i="7" l="1"/>
  <c r="C158" i="7"/>
  <c r="I158" i="7" s="1"/>
  <c r="H158" i="7" l="1"/>
  <c r="C159" i="7"/>
  <c r="I159" i="7" s="1"/>
  <c r="H159" i="7" l="1"/>
  <c r="C160" i="7"/>
  <c r="I160" i="7" s="1"/>
  <c r="H160" i="7" l="1"/>
  <c r="C161" i="7"/>
  <c r="I161" i="7" s="1"/>
  <c r="H161" i="7" l="1"/>
  <c r="C162" i="7"/>
  <c r="I162" i="7" s="1"/>
  <c r="H162" i="7" l="1"/>
  <c r="C163" i="7"/>
  <c r="I163" i="7" s="1"/>
  <c r="H163" i="7" l="1"/>
  <c r="C164" i="7"/>
  <c r="I164" i="7" s="1"/>
  <c r="H164" i="7" l="1"/>
  <c r="C165" i="7"/>
  <c r="I165" i="7" s="1"/>
  <c r="H165" i="7" l="1"/>
  <c r="C166" i="7"/>
  <c r="I166" i="7" s="1"/>
  <c r="H166" i="7" l="1"/>
  <c r="C167" i="7"/>
  <c r="I167" i="7" s="1"/>
  <c r="H167" i="7" l="1"/>
  <c r="C168" i="7"/>
  <c r="I168" i="7" s="1"/>
  <c r="H168" i="7" l="1"/>
  <c r="C169" i="7"/>
  <c r="I169" i="7" s="1"/>
  <c r="H169" i="7" l="1"/>
  <c r="C170" i="7"/>
  <c r="I170" i="7" s="1"/>
  <c r="H170" i="7" l="1"/>
  <c r="C171" i="7"/>
  <c r="I171" i="7" s="1"/>
  <c r="H171" i="7" l="1"/>
  <c r="C172" i="7"/>
  <c r="I172" i="7" s="1"/>
  <c r="H172" i="7" l="1"/>
  <c r="C173" i="7"/>
  <c r="I173" i="7" s="1"/>
  <c r="H173" i="7" l="1"/>
  <c r="C174" i="7"/>
  <c r="I174" i="7" s="1"/>
  <c r="H174" i="7" l="1"/>
  <c r="C175" i="7"/>
  <c r="I175" i="7" s="1"/>
  <c r="H175" i="7" l="1"/>
  <c r="C176" i="7"/>
  <c r="I176" i="7" s="1"/>
  <c r="H176" i="7" l="1"/>
  <c r="C177" i="7"/>
  <c r="I177" i="7" s="1"/>
  <c r="H177" i="7" l="1"/>
  <c r="C178" i="7"/>
  <c r="I178" i="7" s="1"/>
  <c r="H178" i="7" l="1"/>
  <c r="C179" i="7"/>
  <c r="I179" i="7" s="1"/>
  <c r="H179" i="7" l="1"/>
  <c r="C180" i="7"/>
  <c r="I180" i="7" s="1"/>
  <c r="H180" i="7" l="1"/>
  <c r="C181" i="7"/>
  <c r="I181" i="7" s="1"/>
  <c r="H181" i="7" l="1"/>
  <c r="C182" i="7"/>
  <c r="I182" i="7" s="1"/>
  <c r="H182" i="7" l="1"/>
  <c r="C183" i="7"/>
  <c r="I183" i="7" s="1"/>
  <c r="H183" i="7" l="1"/>
  <c r="C184" i="7"/>
  <c r="I184" i="7" s="1"/>
  <c r="H184" i="7" l="1"/>
  <c r="C185" i="7"/>
  <c r="I185" i="7" s="1"/>
  <c r="H185" i="7" l="1"/>
  <c r="C186" i="7"/>
  <c r="I186" i="7" s="1"/>
  <c r="H186" i="7" l="1"/>
  <c r="C187" i="7"/>
  <c r="I187" i="7" s="1"/>
  <c r="H187" i="7" l="1"/>
  <c r="C188" i="7"/>
  <c r="I188" i="7" s="1"/>
  <c r="H188" i="7" l="1"/>
  <c r="C189" i="7"/>
  <c r="I189" i="7" s="1"/>
  <c r="H189" i="7" l="1"/>
  <c r="C190" i="7"/>
  <c r="I190" i="7" s="1"/>
  <c r="H190" i="7" l="1"/>
  <c r="C191" i="7"/>
  <c r="I191" i="7" s="1"/>
  <c r="H191" i="7" l="1"/>
  <c r="C192" i="7"/>
  <c r="I192" i="7" s="1"/>
  <c r="H192" i="7" l="1"/>
  <c r="C193" i="7"/>
  <c r="I193" i="7" s="1"/>
  <c r="H193" i="7" l="1"/>
  <c r="C194" i="7"/>
  <c r="I194" i="7" s="1"/>
  <c r="H194" i="7" l="1"/>
  <c r="C195" i="7"/>
  <c r="I195" i="7" s="1"/>
  <c r="H195" i="7" l="1"/>
  <c r="C196" i="7"/>
  <c r="I196" i="7" s="1"/>
  <c r="H196" i="7" l="1"/>
  <c r="C197" i="7"/>
  <c r="I197" i="7" s="1"/>
  <c r="H197" i="7" l="1"/>
  <c r="C198" i="7"/>
  <c r="I198" i="7" s="1"/>
  <c r="H198" i="7" l="1"/>
  <c r="C199" i="7"/>
  <c r="I199" i="7" s="1"/>
  <c r="H199" i="7" l="1"/>
  <c r="C200" i="7"/>
  <c r="I200" i="7" s="1"/>
  <c r="H200" i="7" l="1"/>
  <c r="C201" i="7"/>
  <c r="I201" i="7" s="1"/>
  <c r="H201" i="7" l="1"/>
  <c r="C202" i="7"/>
  <c r="I202" i="7" s="1"/>
  <c r="H202" i="7" l="1"/>
  <c r="C203" i="7"/>
  <c r="I203" i="7" s="1"/>
  <c r="H203" i="7" l="1"/>
  <c r="C204" i="7"/>
  <c r="I204" i="7" s="1"/>
  <c r="H204" i="7" l="1"/>
  <c r="C205" i="7"/>
  <c r="I205" i="7" s="1"/>
  <c r="H205" i="7" l="1"/>
  <c r="C206" i="7"/>
  <c r="I206" i="7" s="1"/>
  <c r="H206" i="7" l="1"/>
  <c r="C207" i="7"/>
  <c r="I207" i="7" s="1"/>
  <c r="H207" i="7" l="1"/>
  <c r="C208" i="7"/>
  <c r="I208" i="7" s="1"/>
  <c r="H208" i="7" l="1"/>
  <c r="C209" i="7"/>
  <c r="I209" i="7" s="1"/>
  <c r="H209" i="7" l="1"/>
  <c r="C210" i="7"/>
  <c r="I210" i="7" s="1"/>
  <c r="H210" i="7" l="1"/>
  <c r="C211" i="7"/>
  <c r="I211" i="7" s="1"/>
  <c r="H211" i="7" l="1"/>
  <c r="C212" i="7"/>
  <c r="I212" i="7" s="1"/>
  <c r="H212" i="7" l="1"/>
  <c r="C213" i="7"/>
  <c r="I213" i="7" s="1"/>
  <c r="H213" i="7" l="1"/>
  <c r="C214" i="7"/>
  <c r="I214" i="7" s="1"/>
  <c r="H214" i="7" l="1"/>
  <c r="C215" i="7"/>
  <c r="I215" i="7" s="1"/>
  <c r="H215" i="7" l="1"/>
  <c r="C216" i="7"/>
  <c r="I216" i="7" s="1"/>
  <c r="H216" i="7" l="1"/>
  <c r="C217" i="7"/>
  <c r="I217" i="7" s="1"/>
  <c r="H217" i="7" l="1"/>
  <c r="C218" i="7"/>
  <c r="I218" i="7" s="1"/>
  <c r="H218" i="7" l="1"/>
  <c r="C219" i="7"/>
  <c r="I219" i="7" s="1"/>
  <c r="H219" i="7" l="1"/>
  <c r="C220" i="7"/>
  <c r="I220" i="7" s="1"/>
  <c r="H220" i="7" l="1"/>
  <c r="C221" i="7"/>
  <c r="I221" i="7" s="1"/>
  <c r="H221" i="7" l="1"/>
  <c r="C222" i="7"/>
  <c r="I222" i="7" s="1"/>
  <c r="H222" i="7" l="1"/>
  <c r="C223" i="7"/>
  <c r="I223" i="7" s="1"/>
  <c r="H223" i="7" l="1"/>
  <c r="C224" i="7"/>
  <c r="I224" i="7" s="1"/>
  <c r="H224" i="7" l="1"/>
  <c r="C225" i="7"/>
  <c r="I225" i="7" s="1"/>
  <c r="H225" i="7" l="1"/>
  <c r="C226" i="7"/>
  <c r="I226" i="7" s="1"/>
  <c r="H226" i="7" l="1"/>
  <c r="C227" i="7"/>
  <c r="I227" i="7" s="1"/>
  <c r="H227" i="7" l="1"/>
  <c r="C228" i="7"/>
  <c r="I228" i="7" s="1"/>
  <c r="H228" i="7" l="1"/>
  <c r="C229" i="7"/>
  <c r="I229" i="7" s="1"/>
  <c r="H229" i="7" l="1"/>
  <c r="C230" i="7"/>
  <c r="I230" i="7" s="1"/>
  <c r="H230" i="7" l="1"/>
  <c r="C231" i="7"/>
  <c r="I231" i="7" s="1"/>
  <c r="H231" i="7" l="1"/>
  <c r="C232" i="7"/>
  <c r="I232" i="7" s="1"/>
  <c r="H232" i="7" l="1"/>
  <c r="C233" i="7"/>
  <c r="I233" i="7" s="1"/>
  <c r="H233" i="7" l="1"/>
  <c r="C234" i="7"/>
  <c r="I234" i="7" s="1"/>
  <c r="H234" i="7" l="1"/>
  <c r="C235" i="7"/>
  <c r="I235" i="7" s="1"/>
  <c r="H235" i="7" l="1"/>
  <c r="C236" i="7"/>
  <c r="I236" i="7" s="1"/>
  <c r="H236" i="7" l="1"/>
  <c r="C237" i="7"/>
  <c r="I237" i="7" s="1"/>
  <c r="H237" i="7" l="1"/>
  <c r="C238" i="7"/>
  <c r="I238" i="7" s="1"/>
  <c r="H238" i="7" l="1"/>
  <c r="C239" i="7"/>
  <c r="I239" i="7" s="1"/>
  <c r="H239" i="7" l="1"/>
  <c r="C240" i="7"/>
  <c r="I240" i="7" s="1"/>
  <c r="H240" i="7" l="1"/>
  <c r="C241" i="7"/>
  <c r="I241" i="7" s="1"/>
  <c r="H241" i="7" l="1"/>
  <c r="C242" i="7"/>
  <c r="I242" i="7" s="1"/>
  <c r="H242" i="7" l="1"/>
  <c r="C243" i="7"/>
  <c r="I243" i="7" s="1"/>
  <c r="H243" i="7" l="1"/>
  <c r="C244" i="7"/>
  <c r="I244" i="7" s="1"/>
  <c r="H244" i="7" l="1"/>
  <c r="C245" i="7"/>
  <c r="I245" i="7" s="1"/>
  <c r="H245" i="7" l="1"/>
  <c r="C246" i="7"/>
  <c r="I246" i="7" s="1"/>
  <c r="H246" i="7" l="1"/>
  <c r="C247" i="7"/>
  <c r="I247" i="7" s="1"/>
  <c r="H247" i="7" l="1"/>
  <c r="C248" i="7"/>
  <c r="I248" i="7" s="1"/>
  <c r="H248" i="7" l="1"/>
  <c r="C249" i="7"/>
  <c r="I249" i="7" s="1"/>
  <c r="H249" i="7" l="1"/>
  <c r="C250" i="7"/>
  <c r="I250" i="7" s="1"/>
  <c r="H250" i="7" l="1"/>
  <c r="C251" i="7"/>
  <c r="I251" i="7" s="1"/>
  <c r="H251" i="7" l="1"/>
  <c r="C252" i="7"/>
  <c r="C253" i="7" l="1"/>
  <c r="C254" i="7" l="1"/>
  <c r="C255" i="7" l="1"/>
  <c r="C256" i="7" l="1"/>
  <c r="C257" i="7" l="1"/>
  <c r="C258" i="7" l="1"/>
  <c r="I258" i="7" s="1"/>
  <c r="H258" i="7" l="1"/>
  <c r="C259" i="7"/>
  <c r="H259" i="7" l="1"/>
  <c r="I259" i="7"/>
  <c r="H512" i="15"/>
  <c r="H511" i="15"/>
  <c r="H513" i="15"/>
  <c r="H502" i="15"/>
  <c r="H507" i="15"/>
  <c r="H498" i="15"/>
  <c r="H504" i="15"/>
  <c r="H503" i="15"/>
  <c r="H500" i="15"/>
  <c r="H510" i="15"/>
  <c r="H508" i="15"/>
  <c r="H499" i="15"/>
  <c r="H497" i="15"/>
  <c r="H501" i="15"/>
  <c r="H505" i="15"/>
  <c r="H509" i="15"/>
  <c r="H506" i="15"/>
  <c r="H495" i="15"/>
  <c r="H496" i="15"/>
  <c r="H493" i="15"/>
  <c r="H494" i="15"/>
  <c r="H492" i="15"/>
  <c r="H488" i="15"/>
  <c r="H489" i="15"/>
  <c r="H490" i="15"/>
  <c r="H491" i="15"/>
  <c r="H486" i="15"/>
  <c r="H487" i="15"/>
  <c r="H485" i="15"/>
  <c r="H484" i="15"/>
  <c r="H483" i="15"/>
  <c r="H482" i="15"/>
  <c r="H458" i="15"/>
  <c r="H459" i="15"/>
  <c r="H468" i="15"/>
  <c r="H477" i="15"/>
  <c r="H470" i="15"/>
  <c r="H460" i="15"/>
  <c r="H481" i="15"/>
  <c r="H473" i="15"/>
  <c r="H476" i="15"/>
  <c r="H475" i="15"/>
  <c r="H464" i="15"/>
  <c r="H462" i="15"/>
  <c r="H471" i="15"/>
  <c r="H479" i="15"/>
  <c r="H455" i="15"/>
  <c r="H478" i="15"/>
  <c r="H456" i="15"/>
  <c r="H474" i="15"/>
  <c r="H480" i="15"/>
  <c r="H457" i="15"/>
  <c r="H472" i="15"/>
  <c r="H454" i="15"/>
  <c r="H465" i="15"/>
  <c r="H469" i="15"/>
  <c r="H467" i="15"/>
  <c r="H461" i="15"/>
  <c r="H463" i="15"/>
  <c r="H466" i="15"/>
  <c r="H453" i="15"/>
  <c r="H452" i="15"/>
  <c r="H451" i="15"/>
  <c r="H450" i="15"/>
  <c r="H428" i="15"/>
  <c r="H447" i="15"/>
  <c r="H420" i="15"/>
  <c r="H419" i="15"/>
  <c r="H418" i="15"/>
  <c r="H427" i="15"/>
  <c r="H425" i="15"/>
  <c r="H446" i="15"/>
  <c r="H436" i="15"/>
  <c r="H430" i="15"/>
  <c r="H440" i="15"/>
  <c r="H431" i="15"/>
  <c r="H422" i="15"/>
  <c r="H438" i="15"/>
  <c r="H444" i="15"/>
  <c r="H442" i="15"/>
  <c r="H426" i="15"/>
  <c r="H423" i="15"/>
  <c r="H434" i="15"/>
  <c r="H421" i="15"/>
  <c r="H429" i="15"/>
  <c r="H414" i="15"/>
  <c r="H415" i="15"/>
  <c r="H424" i="15"/>
  <c r="H449" i="15"/>
  <c r="H437" i="15"/>
  <c r="H439" i="15"/>
  <c r="H432" i="15"/>
  <c r="H435" i="15"/>
  <c r="H445" i="15"/>
  <c r="H443" i="15"/>
  <c r="H441" i="15"/>
  <c r="H417" i="15"/>
  <c r="H433" i="15"/>
  <c r="H448" i="15"/>
  <c r="H416" i="15"/>
  <c r="H413" i="15"/>
  <c r="H410" i="15"/>
  <c r="H411" i="15"/>
  <c r="H408" i="15"/>
  <c r="H406" i="15"/>
  <c r="H405" i="15"/>
  <c r="H407" i="15"/>
  <c r="H412" i="15"/>
  <c r="H404" i="15"/>
  <c r="H409" i="15"/>
  <c r="H403" i="15"/>
  <c r="H402" i="15"/>
  <c r="H401" i="15"/>
  <c r="H400" i="15"/>
  <c r="H399" i="15"/>
  <c r="H398" i="15"/>
  <c r="H397" i="15"/>
  <c r="H396" i="15"/>
  <c r="H395" i="15"/>
  <c r="H394" i="15"/>
  <c r="H393" i="15"/>
  <c r="H392" i="15"/>
  <c r="H391" i="15"/>
  <c r="H390" i="15"/>
  <c r="H389" i="15"/>
  <c r="H388" i="15"/>
  <c r="H387" i="15"/>
  <c r="H386" i="15"/>
  <c r="H381" i="15"/>
  <c r="H382" i="15"/>
  <c r="H380" i="15"/>
  <c r="H376" i="15"/>
  <c r="H377" i="15"/>
  <c r="H379" i="15"/>
  <c r="H385" i="15"/>
  <c r="H384" i="15"/>
  <c r="H383" i="15"/>
  <c r="H378" i="15"/>
  <c r="H375" i="15"/>
  <c r="H374" i="15"/>
  <c r="H373" i="15"/>
  <c r="H372" i="15"/>
  <c r="H371" i="15"/>
  <c r="H370" i="15"/>
  <c r="H365" i="15"/>
  <c r="H367" i="15"/>
  <c r="H364" i="15"/>
  <c r="H369" i="15"/>
  <c r="H368" i="15"/>
  <c r="H366" i="15"/>
  <c r="H363" i="15"/>
  <c r="H362" i="15"/>
  <c r="H361" i="15"/>
  <c r="H360" i="15"/>
  <c r="H359" i="15"/>
  <c r="H358" i="15"/>
  <c r="H357" i="15"/>
  <c r="H356" i="15"/>
  <c r="H355" i="15"/>
  <c r="H353" i="15"/>
  <c r="H338" i="15"/>
  <c r="H343" i="15"/>
  <c r="H339" i="15"/>
  <c r="H347" i="15"/>
  <c r="H340" i="15"/>
  <c r="H345" i="15"/>
  <c r="H341" i="15"/>
  <c r="H349" i="15"/>
  <c r="H354" i="15"/>
  <c r="H350" i="15"/>
  <c r="H346" i="15"/>
  <c r="H337" i="15"/>
  <c r="H336" i="15"/>
  <c r="H351" i="15"/>
  <c r="H348" i="15"/>
  <c r="H342" i="15"/>
  <c r="H344" i="15"/>
  <c r="H352" i="15"/>
  <c r="H335" i="15"/>
  <c r="H334" i="15"/>
  <c r="H333" i="15"/>
  <c r="H332" i="15"/>
  <c r="H331" i="15"/>
  <c r="H330" i="15"/>
  <c r="H329" i="15"/>
  <c r="H328" i="15"/>
  <c r="H327" i="15"/>
  <c r="H326" i="15"/>
  <c r="H325" i="15"/>
  <c r="H324" i="15"/>
  <c r="H323" i="15"/>
  <c r="H322" i="15"/>
  <c r="H307" i="15"/>
  <c r="H286" i="15"/>
  <c r="H300" i="15"/>
  <c r="H309" i="15"/>
  <c r="H315" i="15"/>
  <c r="H282" i="15"/>
  <c r="H302" i="15"/>
  <c r="H316" i="15"/>
  <c r="H311" i="15"/>
  <c r="H279" i="15"/>
  <c r="H305" i="15"/>
  <c r="H277" i="15"/>
  <c r="H287" i="15"/>
  <c r="H303" i="15"/>
  <c r="H269" i="15"/>
  <c r="H299" i="15"/>
  <c r="H278" i="15"/>
  <c r="H281" i="15"/>
  <c r="H298" i="15"/>
  <c r="H289" i="15"/>
  <c r="H294" i="15"/>
  <c r="H293" i="15"/>
  <c r="H292" i="15"/>
  <c r="H310" i="15"/>
  <c r="H283" i="15"/>
  <c r="H271" i="15"/>
  <c r="H295" i="15"/>
  <c r="H319" i="15"/>
  <c r="H272" i="15"/>
  <c r="H308" i="15"/>
  <c r="H312" i="15"/>
  <c r="H297" i="15"/>
  <c r="H321" i="15"/>
  <c r="H313" i="15"/>
  <c r="H280" i="15"/>
  <c r="H288" i="15"/>
  <c r="H320" i="15"/>
  <c r="H290" i="15"/>
  <c r="H274" i="15"/>
  <c r="H301" i="15"/>
  <c r="H284" i="15"/>
  <c r="H296" i="15"/>
  <c r="H273" i="15"/>
  <c r="H317" i="15"/>
  <c r="H314" i="15"/>
  <c r="H318" i="15"/>
  <c r="H285" i="15"/>
  <c r="H270" i="15"/>
  <c r="H275" i="15"/>
  <c r="H276" i="15"/>
  <c r="H291" i="15"/>
  <c r="H304" i="15"/>
  <c r="H306" i="15"/>
  <c r="H268" i="15"/>
  <c r="H267" i="15"/>
  <c r="H266" i="15"/>
  <c r="H256" i="15"/>
  <c r="H263" i="15"/>
  <c r="H248" i="15"/>
  <c r="H250" i="15"/>
  <c r="H260" i="15"/>
  <c r="H255" i="15"/>
  <c r="H265" i="15"/>
  <c r="H257" i="15"/>
  <c r="H254" i="15"/>
  <c r="H264" i="15"/>
  <c r="H251" i="15"/>
  <c r="H262" i="15"/>
  <c r="H249" i="15"/>
  <c r="H252" i="15"/>
  <c r="H258" i="15"/>
  <c r="H259" i="15"/>
  <c r="H261" i="15"/>
  <c r="H253" i="15"/>
  <c r="H247" i="15"/>
  <c r="H246" i="15"/>
  <c r="H245" i="15"/>
  <c r="H244" i="15"/>
  <c r="H243" i="15"/>
  <c r="H242" i="15"/>
  <c r="H240" i="15"/>
  <c r="H241" i="15"/>
  <c r="H239" i="15"/>
  <c r="H238" i="15"/>
  <c r="H237" i="15"/>
  <c r="H236" i="15"/>
  <c r="H235" i="15"/>
  <c r="H234" i="15"/>
  <c r="H232" i="15"/>
  <c r="H233" i="15"/>
  <c r="H231" i="15"/>
  <c r="H230" i="15"/>
  <c r="H229" i="15"/>
  <c r="H228" i="15"/>
  <c r="H227" i="15"/>
  <c r="H226" i="15"/>
  <c r="H186" i="15"/>
  <c r="I186" i="15" s="1"/>
  <c r="K186" i="15" s="1"/>
  <c r="H167" i="15"/>
  <c r="I167" i="15" s="1"/>
  <c r="K167" i="15" s="1"/>
  <c r="H187" i="15"/>
  <c r="I187" i="15" s="1"/>
  <c r="K187" i="15" s="1"/>
  <c r="H166" i="15"/>
  <c r="I166" i="15" s="1"/>
  <c r="K166" i="15" s="1"/>
  <c r="H163" i="15"/>
  <c r="I163" i="15" s="1"/>
  <c r="K163" i="15" s="1"/>
  <c r="H183" i="15"/>
  <c r="I183" i="15" s="1"/>
  <c r="K183" i="15" s="1"/>
  <c r="H172" i="15"/>
  <c r="I172" i="15" s="1"/>
  <c r="K172" i="15" s="1"/>
  <c r="H160" i="15"/>
  <c r="H181" i="15"/>
  <c r="I181" i="15" s="1"/>
  <c r="K181" i="15" s="1"/>
  <c r="H173" i="15"/>
  <c r="I173" i="15" s="1"/>
  <c r="K173" i="15" s="1"/>
  <c r="H165" i="15"/>
  <c r="I165" i="15" s="1"/>
  <c r="K165" i="15" s="1"/>
  <c r="H170" i="15"/>
  <c r="I170" i="15" s="1"/>
  <c r="K170" i="15" s="1"/>
  <c r="H184" i="15"/>
  <c r="I184" i="15" s="1"/>
  <c r="K184" i="15" s="1"/>
  <c r="H168" i="15"/>
  <c r="I168" i="15" s="1"/>
  <c r="K168" i="15" s="1"/>
  <c r="H171" i="15"/>
  <c r="I171" i="15" s="1"/>
  <c r="K171" i="15" s="1"/>
  <c r="H162" i="15"/>
  <c r="H189" i="15"/>
  <c r="I189" i="15" s="1"/>
  <c r="K189" i="15" s="1"/>
  <c r="H161" i="15"/>
  <c r="H164" i="15"/>
  <c r="I164" i="15" s="1"/>
  <c r="K164" i="15" s="1"/>
  <c r="H185" i="15"/>
  <c r="I185" i="15" s="1"/>
  <c r="K185" i="15" s="1"/>
  <c r="H188" i="15"/>
  <c r="I188" i="15" s="1"/>
  <c r="K188" i="15" s="1"/>
  <c r="H179" i="15"/>
  <c r="I179" i="15" s="1"/>
  <c r="K179" i="15" s="1"/>
  <c r="H178" i="15"/>
  <c r="H182" i="15"/>
  <c r="I182" i="15" s="1"/>
  <c r="K182" i="15" s="1"/>
  <c r="H180" i="15"/>
  <c r="I180" i="15" s="1"/>
  <c r="K180" i="15" s="1"/>
  <c r="H169" i="15"/>
  <c r="I169" i="15" s="1"/>
  <c r="K169" i="15" s="1"/>
  <c r="H159" i="15"/>
  <c r="H158" i="15"/>
  <c r="H153" i="15"/>
  <c r="H156" i="15"/>
  <c r="H152" i="15"/>
  <c r="H155" i="15"/>
  <c r="H157" i="15"/>
  <c r="I157" i="15" s="1"/>
  <c r="K157" i="15" s="1"/>
  <c r="H154" i="15"/>
  <c r="I154" i="15" s="1"/>
  <c r="K154" i="15" s="1"/>
  <c r="H149" i="15"/>
  <c r="I149" i="15" s="1"/>
  <c r="K149" i="15" s="1"/>
  <c r="H146" i="15"/>
  <c r="H151" i="15"/>
  <c r="I151" i="15" s="1"/>
  <c r="K151" i="15" s="1"/>
  <c r="H145" i="15"/>
  <c r="H147" i="15"/>
  <c r="I147" i="15" s="1"/>
  <c r="K147" i="15" s="1"/>
  <c r="H150" i="15"/>
  <c r="I150" i="15" s="1"/>
  <c r="K150" i="15" s="1"/>
  <c r="H148" i="15"/>
  <c r="I148" i="15" s="1"/>
  <c r="K148" i="15" s="1"/>
  <c r="H144" i="15"/>
  <c r="H141" i="15"/>
  <c r="H143" i="15"/>
  <c r="H142" i="15"/>
  <c r="H140" i="15"/>
  <c r="H138" i="15"/>
  <c r="H139" i="15"/>
  <c r="H137" i="15"/>
  <c r="H136" i="15"/>
  <c r="H135" i="15"/>
  <c r="H134" i="15"/>
  <c r="H129" i="15"/>
  <c r="H127" i="15"/>
  <c r="H126" i="15"/>
  <c r="H130" i="15"/>
  <c r="H125" i="15"/>
  <c r="H133" i="15"/>
  <c r="H131" i="15"/>
  <c r="H128" i="15"/>
  <c r="H123" i="15"/>
  <c r="H124" i="15"/>
  <c r="H132" i="15"/>
  <c r="H122" i="15"/>
  <c r="H121" i="15"/>
  <c r="H120" i="15"/>
  <c r="H119" i="15"/>
  <c r="H118" i="15"/>
  <c r="H117" i="15"/>
  <c r="H116" i="15"/>
  <c r="H115" i="15"/>
  <c r="H114" i="15"/>
  <c r="H110" i="15"/>
  <c r="H112" i="15"/>
  <c r="H113" i="15"/>
  <c r="H111" i="15"/>
  <c r="H109" i="15"/>
  <c r="H108" i="15"/>
  <c r="H107" i="15"/>
  <c r="H106" i="15"/>
  <c r="H105" i="15"/>
  <c r="H104" i="15"/>
  <c r="H103" i="15"/>
  <c r="H102" i="15"/>
  <c r="H101" i="15"/>
  <c r="H100" i="15"/>
  <c r="H99" i="15"/>
  <c r="H98" i="15"/>
  <c r="H95" i="15"/>
  <c r="H94" i="15"/>
  <c r="H93" i="15"/>
  <c r="H92" i="15"/>
  <c r="H96" i="15"/>
  <c r="H97" i="15"/>
  <c r="H91" i="15"/>
  <c r="H90" i="15"/>
  <c r="H89" i="15"/>
  <c r="H87" i="15"/>
  <c r="H88" i="15"/>
  <c r="H86" i="15"/>
  <c r="H85" i="15"/>
  <c r="H84" i="15"/>
  <c r="H83" i="15"/>
  <c r="H82" i="15"/>
  <c r="H76" i="15"/>
  <c r="H75" i="15"/>
  <c r="H74" i="15"/>
  <c r="H70" i="15"/>
  <c r="H73" i="15"/>
  <c r="H72" i="15"/>
  <c r="H71" i="15"/>
  <c r="H69" i="15"/>
  <c r="H68" i="15"/>
  <c r="H67" i="15"/>
  <c r="H66" i="15"/>
  <c r="H63" i="15"/>
  <c r="H65" i="15"/>
  <c r="H64" i="15"/>
  <c r="H62" i="15"/>
  <c r="H61" i="15"/>
  <c r="H60" i="15"/>
  <c r="H59" i="15"/>
  <c r="H58" i="15"/>
  <c r="H56" i="15"/>
  <c r="H54" i="15"/>
  <c r="H55" i="15"/>
  <c r="H57" i="15"/>
  <c r="H53" i="15"/>
  <c r="H52" i="15"/>
  <c r="H51" i="15"/>
  <c r="H50" i="15"/>
  <c r="H31" i="15"/>
  <c r="H46" i="15"/>
  <c r="H40" i="15"/>
  <c r="I40" i="15" s="1"/>
  <c r="K40" i="15" s="1"/>
  <c r="H35" i="15"/>
  <c r="H38" i="15"/>
  <c r="H33" i="15"/>
  <c r="H39" i="15"/>
  <c r="H32" i="15"/>
  <c r="I32" i="15" s="1"/>
  <c r="K32" i="15" s="1"/>
  <c r="H37" i="15"/>
  <c r="H47" i="15"/>
  <c r="I47" i="15" s="1"/>
  <c r="K47" i="15" s="1"/>
  <c r="H45" i="15"/>
  <c r="H29" i="15"/>
  <c r="H36" i="15"/>
  <c r="H41" i="15"/>
  <c r="I41" i="15" s="1"/>
  <c r="K41" i="15" s="1"/>
  <c r="H44" i="15"/>
  <c r="I44" i="15" s="1"/>
  <c r="K44" i="15" s="1"/>
  <c r="H42" i="15"/>
  <c r="I42" i="15" s="1"/>
  <c r="K42" i="15" s="1"/>
  <c r="H48" i="15"/>
  <c r="H43" i="15"/>
  <c r="H30" i="15"/>
  <c r="H49" i="15"/>
  <c r="H34" i="15"/>
  <c r="H28" i="15"/>
  <c r="H27" i="15"/>
  <c r="H26" i="15"/>
  <c r="H25" i="15"/>
  <c r="H24" i="15"/>
  <c r="H23" i="15"/>
  <c r="H22" i="15"/>
  <c r="H21" i="15"/>
  <c r="H20" i="15"/>
  <c r="H19" i="15"/>
  <c r="H18" i="15"/>
  <c r="H13" i="15"/>
  <c r="H14" i="15"/>
  <c r="H15" i="15"/>
  <c r="H17" i="15"/>
  <c r="I17" i="15" s="1"/>
  <c r="K17" i="15" s="1"/>
  <c r="H16" i="15"/>
  <c r="H12" i="15"/>
  <c r="H11" i="15"/>
  <c r="H10" i="15"/>
  <c r="H9" i="15"/>
  <c r="H8" i="15"/>
  <c r="H7" i="15"/>
  <c r="H6" i="15"/>
  <c r="H5" i="15"/>
  <c r="H4" i="15"/>
  <c r="H3" i="15"/>
  <c r="H2" i="15"/>
  <c r="I2" i="15" s="1"/>
  <c r="K2" i="15" s="1"/>
  <c r="H80" i="15"/>
  <c r="H78" i="15"/>
  <c r="H79" i="15"/>
  <c r="H77" i="15"/>
  <c r="H81" i="15"/>
  <c r="I45" i="15" l="1"/>
  <c r="K45" i="15" s="1"/>
  <c r="I34" i="15"/>
  <c r="K34" i="15" s="1"/>
  <c r="I37" i="15"/>
  <c r="K37" i="15" s="1"/>
  <c r="I49" i="15"/>
  <c r="K49" i="15" s="1"/>
  <c r="I57" i="15"/>
  <c r="K57" i="15" s="1"/>
  <c r="I15" i="15"/>
  <c r="K15" i="15" s="1"/>
  <c r="I30" i="15"/>
  <c r="K30" i="15" s="1"/>
  <c r="I39" i="15"/>
  <c r="K39" i="15" s="1"/>
  <c r="I512" i="15"/>
  <c r="K512" i="15" s="1"/>
  <c r="I14" i="15"/>
  <c r="K14" i="15" s="1"/>
  <c r="I155" i="15"/>
  <c r="K155" i="15" s="1"/>
  <c r="I55" i="15"/>
  <c r="K55" i="15" s="1"/>
  <c r="I156" i="15"/>
  <c r="K156" i="15" s="1"/>
  <c r="I161" i="15"/>
  <c r="K161" i="15" s="1"/>
  <c r="I43" i="15"/>
  <c r="K43" i="15" s="1"/>
  <c r="I33" i="15"/>
  <c r="K33" i="15" s="1"/>
  <c r="I153" i="15"/>
  <c r="K153" i="15" s="1"/>
  <c r="I48" i="15"/>
  <c r="K48" i="15" s="1"/>
  <c r="I38" i="15"/>
  <c r="K38" i="15" s="1"/>
  <c r="I56" i="15"/>
  <c r="K56" i="15" s="1"/>
  <c r="I35" i="15"/>
  <c r="K35" i="15" s="1"/>
  <c r="I511" i="15"/>
  <c r="K511" i="15" s="1"/>
  <c r="I46" i="15"/>
  <c r="K46" i="15" s="1"/>
  <c r="I16" i="15"/>
  <c r="K16" i="15" s="1"/>
  <c r="I36" i="15"/>
  <c r="K36" i="15" s="1"/>
  <c r="I31" i="15"/>
  <c r="K31" i="15" s="1"/>
  <c r="I81" i="15"/>
  <c r="K81" i="15" s="1"/>
  <c r="I3" i="15"/>
  <c r="K3" i="15" s="1"/>
  <c r="I7" i="15"/>
  <c r="K7" i="15" s="1"/>
  <c r="I19" i="15"/>
  <c r="K19" i="15" s="1"/>
  <c r="I67" i="15"/>
  <c r="K67" i="15" s="1"/>
  <c r="I84" i="15"/>
  <c r="K84" i="15" s="1"/>
  <c r="I94" i="15"/>
  <c r="K94" i="15" s="1"/>
  <c r="I108" i="15"/>
  <c r="K108" i="15" s="1"/>
  <c r="I120" i="15"/>
  <c r="K120" i="15" s="1"/>
  <c r="I127" i="15"/>
  <c r="K127" i="15" s="1"/>
  <c r="I144" i="15"/>
  <c r="K144" i="15" s="1"/>
  <c r="I175" i="15"/>
  <c r="K175" i="15" s="1"/>
  <c r="I224" i="15"/>
  <c r="K224" i="15" s="1"/>
  <c r="I209" i="15"/>
  <c r="K209" i="15" s="1"/>
  <c r="I207" i="15"/>
  <c r="K207" i="15" s="1"/>
  <c r="I228" i="15"/>
  <c r="K228" i="15" s="1"/>
  <c r="I241" i="15"/>
  <c r="K241" i="15" s="1"/>
  <c r="I252" i="15"/>
  <c r="K252" i="15" s="1"/>
  <c r="I263" i="15"/>
  <c r="K263" i="15" s="1"/>
  <c r="I318" i="15"/>
  <c r="K318" i="15" s="1"/>
  <c r="I313" i="15"/>
  <c r="K313" i="15" s="1"/>
  <c r="I293" i="15"/>
  <c r="K293" i="15" s="1"/>
  <c r="I279" i="15"/>
  <c r="K279" i="15" s="1"/>
  <c r="I324" i="15"/>
  <c r="K324" i="15" s="1"/>
  <c r="I352" i="15"/>
  <c r="K352" i="15" s="1"/>
  <c r="I345" i="15"/>
  <c r="K345" i="15" s="1"/>
  <c r="I360" i="15"/>
  <c r="K360" i="15" s="1"/>
  <c r="I372" i="15"/>
  <c r="K372" i="15" s="1"/>
  <c r="I382" i="15"/>
  <c r="K382" i="15" s="1"/>
  <c r="I396" i="15"/>
  <c r="K396" i="15" s="1"/>
  <c r="I405" i="15"/>
  <c r="K405" i="15" s="1"/>
  <c r="I445" i="15"/>
  <c r="K445" i="15" s="1"/>
  <c r="I423" i="15"/>
  <c r="K423" i="15" s="1"/>
  <c r="I427" i="15"/>
  <c r="K427" i="15" s="1"/>
  <c r="I461" i="15"/>
  <c r="K461" i="15" s="1"/>
  <c r="I479" i="15"/>
  <c r="K479" i="15" s="1"/>
  <c r="I459" i="15"/>
  <c r="K459" i="15" s="1"/>
  <c r="I492" i="15"/>
  <c r="K492" i="15" s="1"/>
  <c r="I510" i="15"/>
  <c r="K510" i="15" s="1"/>
  <c r="I20" i="15"/>
  <c r="K20" i="15" s="1"/>
  <c r="I54" i="15"/>
  <c r="K54" i="15" s="1"/>
  <c r="I68" i="15"/>
  <c r="K68" i="15" s="1"/>
  <c r="I85" i="15"/>
  <c r="K85" i="15" s="1"/>
  <c r="I95" i="15"/>
  <c r="K95" i="15" s="1"/>
  <c r="I109" i="15"/>
  <c r="K109" i="15" s="1"/>
  <c r="I121" i="15"/>
  <c r="K121" i="15" s="1"/>
  <c r="I129" i="15"/>
  <c r="K129" i="15" s="1"/>
  <c r="I215" i="15"/>
  <c r="K215" i="15" s="1"/>
  <c r="I197" i="15"/>
  <c r="K197" i="15" s="1"/>
  <c r="I223" i="15"/>
  <c r="K223" i="15" s="1"/>
  <c r="I229" i="15"/>
  <c r="K229" i="15" s="1"/>
  <c r="I240" i="15"/>
  <c r="K240" i="15" s="1"/>
  <c r="I249" i="15"/>
  <c r="K249" i="15" s="1"/>
  <c r="I256" i="15"/>
  <c r="K256" i="15" s="1"/>
  <c r="I314" i="15"/>
  <c r="K314" i="15" s="1"/>
  <c r="I321" i="15"/>
  <c r="K321" i="15" s="1"/>
  <c r="I294" i="15"/>
  <c r="K294" i="15" s="1"/>
  <c r="I311" i="15"/>
  <c r="K311" i="15" s="1"/>
  <c r="I325" i="15"/>
  <c r="K325" i="15" s="1"/>
  <c r="I344" i="15"/>
  <c r="K344" i="15" s="1"/>
  <c r="I340" i="15"/>
  <c r="K340" i="15" s="1"/>
  <c r="I361" i="15"/>
  <c r="K361" i="15" s="1"/>
  <c r="I373" i="15"/>
  <c r="K373" i="15" s="1"/>
  <c r="I381" i="15"/>
  <c r="K381" i="15" s="1"/>
  <c r="I397" i="15"/>
  <c r="K397" i="15" s="1"/>
  <c r="I406" i="15"/>
  <c r="K406" i="15" s="1"/>
  <c r="I435" i="15"/>
  <c r="K435" i="15" s="1"/>
  <c r="I426" i="15"/>
  <c r="K426" i="15" s="1"/>
  <c r="I418" i="15"/>
  <c r="K418" i="15" s="1"/>
  <c r="I467" i="15"/>
  <c r="K467" i="15" s="1"/>
  <c r="I471" i="15"/>
  <c r="K471" i="15" s="1"/>
  <c r="I458" i="15"/>
  <c r="K458" i="15" s="1"/>
  <c r="I494" i="15"/>
  <c r="K494" i="15" s="1"/>
  <c r="I500" i="15"/>
  <c r="K500" i="15" s="1"/>
  <c r="I21" i="15"/>
  <c r="K21" i="15" s="1"/>
  <c r="I69" i="15"/>
  <c r="K69" i="15" s="1"/>
  <c r="I86" i="15"/>
  <c r="K86" i="15" s="1"/>
  <c r="I98" i="15"/>
  <c r="K98" i="15" s="1"/>
  <c r="I111" i="15"/>
  <c r="K111" i="15" s="1"/>
  <c r="I122" i="15"/>
  <c r="K122" i="15" s="1"/>
  <c r="I134" i="15"/>
  <c r="K134" i="15" s="1"/>
  <c r="I158" i="15"/>
  <c r="K158" i="15" s="1"/>
  <c r="I194" i="15"/>
  <c r="K194" i="15" s="1"/>
  <c r="I199" i="15"/>
  <c r="K199" i="15" s="1"/>
  <c r="I206" i="15"/>
  <c r="K206" i="15" s="1"/>
  <c r="I230" i="15"/>
  <c r="K230" i="15" s="1"/>
  <c r="I242" i="15"/>
  <c r="K242" i="15" s="1"/>
  <c r="I262" i="15"/>
  <c r="K262" i="15" s="1"/>
  <c r="I266" i="15"/>
  <c r="K266" i="15" s="1"/>
  <c r="I317" i="15"/>
  <c r="K317" i="15" s="1"/>
  <c r="I297" i="15"/>
  <c r="K297" i="15" s="1"/>
  <c r="I289" i="15"/>
  <c r="K289" i="15" s="1"/>
  <c r="I316" i="15"/>
  <c r="K316" i="15" s="1"/>
  <c r="I326" i="15"/>
  <c r="K326" i="15" s="1"/>
  <c r="I342" i="15"/>
  <c r="K342" i="15" s="1"/>
  <c r="I347" i="15"/>
  <c r="K347" i="15" s="1"/>
  <c r="I362" i="15"/>
  <c r="K362" i="15" s="1"/>
  <c r="I374" i="15"/>
  <c r="K374" i="15" s="1"/>
  <c r="I386" i="15"/>
  <c r="K386" i="15" s="1"/>
  <c r="I398" i="15"/>
  <c r="K398" i="15" s="1"/>
  <c r="I408" i="15"/>
  <c r="K408" i="15" s="1"/>
  <c r="I432" i="15"/>
  <c r="K432" i="15" s="1"/>
  <c r="I442" i="15"/>
  <c r="K442" i="15" s="1"/>
  <c r="I419" i="15"/>
  <c r="K419" i="15" s="1"/>
  <c r="I469" i="15"/>
  <c r="K469" i="15" s="1"/>
  <c r="I462" i="15"/>
  <c r="K462" i="15" s="1"/>
  <c r="I482" i="15"/>
  <c r="K482" i="15" s="1"/>
  <c r="I493" i="15"/>
  <c r="K493" i="15" s="1"/>
  <c r="I503" i="15"/>
  <c r="K503" i="15" s="1"/>
  <c r="I10" i="15"/>
  <c r="K10" i="15" s="1"/>
  <c r="I58" i="15"/>
  <c r="K58" i="15" s="1"/>
  <c r="I71" i="15"/>
  <c r="K71" i="15" s="1"/>
  <c r="I88" i="15"/>
  <c r="K88" i="15" s="1"/>
  <c r="I99" i="15"/>
  <c r="K99" i="15" s="1"/>
  <c r="I113" i="15"/>
  <c r="K113" i="15" s="1"/>
  <c r="I135" i="15"/>
  <c r="K135" i="15" s="1"/>
  <c r="I159" i="15"/>
  <c r="K159" i="15" s="1"/>
  <c r="I216" i="15"/>
  <c r="K216" i="15" s="1"/>
  <c r="I160" i="15"/>
  <c r="K160" i="15" s="1"/>
  <c r="I231" i="15"/>
  <c r="K231" i="15" s="1"/>
  <c r="I243" i="15"/>
  <c r="K243" i="15" s="1"/>
  <c r="I251" i="15"/>
  <c r="K251" i="15" s="1"/>
  <c r="I267" i="15"/>
  <c r="K267" i="15" s="1"/>
  <c r="I273" i="15"/>
  <c r="K273" i="15" s="1"/>
  <c r="I312" i="15"/>
  <c r="K312" i="15" s="1"/>
  <c r="I298" i="15"/>
  <c r="K298" i="15" s="1"/>
  <c r="I302" i="15"/>
  <c r="K302" i="15" s="1"/>
  <c r="I327" i="15"/>
  <c r="K327" i="15" s="1"/>
  <c r="I348" i="15"/>
  <c r="K348" i="15" s="1"/>
  <c r="I339" i="15"/>
  <c r="K339" i="15" s="1"/>
  <c r="I363" i="15"/>
  <c r="K363" i="15" s="1"/>
  <c r="I375" i="15"/>
  <c r="K375" i="15" s="1"/>
  <c r="I387" i="15"/>
  <c r="K387" i="15" s="1"/>
  <c r="I399" i="15"/>
  <c r="K399" i="15" s="1"/>
  <c r="I411" i="15"/>
  <c r="K411" i="15" s="1"/>
  <c r="I439" i="15"/>
  <c r="K439" i="15" s="1"/>
  <c r="I444" i="15"/>
  <c r="K444" i="15" s="1"/>
  <c r="I420" i="15"/>
  <c r="K420" i="15" s="1"/>
  <c r="I465" i="15"/>
  <c r="K465" i="15" s="1"/>
  <c r="I464" i="15"/>
  <c r="K464" i="15" s="1"/>
  <c r="I483" i="15"/>
  <c r="K483" i="15" s="1"/>
  <c r="I496" i="15"/>
  <c r="K496" i="15" s="1"/>
  <c r="I504" i="15"/>
  <c r="K504" i="15" s="1"/>
  <c r="I77" i="15"/>
  <c r="K77" i="15" s="1"/>
  <c r="I11" i="15"/>
  <c r="K11" i="15" s="1"/>
  <c r="I23" i="15"/>
  <c r="K23" i="15" s="1"/>
  <c r="I59" i="15"/>
  <c r="K59" i="15" s="1"/>
  <c r="I72" i="15"/>
  <c r="K72" i="15" s="1"/>
  <c r="I87" i="15"/>
  <c r="K87" i="15" s="1"/>
  <c r="I100" i="15"/>
  <c r="K100" i="15" s="1"/>
  <c r="I112" i="15"/>
  <c r="K112" i="15" s="1"/>
  <c r="I124" i="15"/>
  <c r="K124" i="15" s="1"/>
  <c r="I136" i="15"/>
  <c r="K136" i="15" s="1"/>
  <c r="I145" i="15"/>
  <c r="K145" i="15" s="1"/>
  <c r="I218" i="15"/>
  <c r="K218" i="15" s="1"/>
  <c r="I221" i="15"/>
  <c r="K221" i="15" s="1"/>
  <c r="I205" i="15"/>
  <c r="K205" i="15" s="1"/>
  <c r="I233" i="15"/>
  <c r="K233" i="15" s="1"/>
  <c r="I244" i="15"/>
  <c r="K244" i="15" s="1"/>
  <c r="I264" i="15"/>
  <c r="K264" i="15" s="1"/>
  <c r="I268" i="15"/>
  <c r="K268" i="15" s="1"/>
  <c r="I296" i="15"/>
  <c r="K296" i="15" s="1"/>
  <c r="I308" i="15"/>
  <c r="K308" i="15" s="1"/>
  <c r="I281" i="15"/>
  <c r="K281" i="15" s="1"/>
  <c r="I282" i="15"/>
  <c r="K282" i="15" s="1"/>
  <c r="I328" i="15"/>
  <c r="K328" i="15" s="1"/>
  <c r="I351" i="15"/>
  <c r="K351" i="15" s="1"/>
  <c r="I343" i="15"/>
  <c r="K343" i="15" s="1"/>
  <c r="I366" i="15"/>
  <c r="K366" i="15" s="1"/>
  <c r="I378" i="15"/>
  <c r="K378" i="15" s="1"/>
  <c r="I388" i="15"/>
  <c r="K388" i="15" s="1"/>
  <c r="I400" i="15"/>
  <c r="K400" i="15" s="1"/>
  <c r="I410" i="15"/>
  <c r="K410" i="15" s="1"/>
  <c r="I437" i="15"/>
  <c r="K437" i="15" s="1"/>
  <c r="I438" i="15"/>
  <c r="K438" i="15" s="1"/>
  <c r="I447" i="15"/>
  <c r="K447" i="15" s="1"/>
  <c r="I454" i="15"/>
  <c r="K454" i="15" s="1"/>
  <c r="I475" i="15"/>
  <c r="K475" i="15" s="1"/>
  <c r="I484" i="15"/>
  <c r="K484" i="15" s="1"/>
  <c r="I495" i="15"/>
  <c r="K495" i="15" s="1"/>
  <c r="I498" i="15"/>
  <c r="K498" i="15" s="1"/>
  <c r="I78" i="15"/>
  <c r="K78" i="15" s="1"/>
  <c r="I24" i="15"/>
  <c r="K24" i="15" s="1"/>
  <c r="I60" i="15"/>
  <c r="K60" i="15" s="1"/>
  <c r="I73" i="15"/>
  <c r="K73" i="15" s="1"/>
  <c r="I89" i="15"/>
  <c r="K89" i="15" s="1"/>
  <c r="I101" i="15"/>
  <c r="K101" i="15" s="1"/>
  <c r="I110" i="15"/>
  <c r="K110" i="15" s="1"/>
  <c r="I123" i="15"/>
  <c r="K123" i="15" s="1"/>
  <c r="I137" i="15"/>
  <c r="K137" i="15" s="1"/>
  <c r="I195" i="15"/>
  <c r="K195" i="15" s="1"/>
  <c r="I190" i="15"/>
  <c r="K190" i="15" s="1"/>
  <c r="I212" i="15"/>
  <c r="K212" i="15" s="1"/>
  <c r="I204" i="15"/>
  <c r="K204" i="15" s="1"/>
  <c r="I232" i="15"/>
  <c r="K232" i="15" s="1"/>
  <c r="I245" i="15"/>
  <c r="K245" i="15" s="1"/>
  <c r="I254" i="15"/>
  <c r="K254" i="15" s="1"/>
  <c r="I306" i="15"/>
  <c r="K306" i="15" s="1"/>
  <c r="I284" i="15"/>
  <c r="K284" i="15" s="1"/>
  <c r="I272" i="15"/>
  <c r="K272" i="15" s="1"/>
  <c r="I278" i="15"/>
  <c r="K278" i="15" s="1"/>
  <c r="I315" i="15"/>
  <c r="K315" i="15" s="1"/>
  <c r="I329" i="15"/>
  <c r="K329" i="15" s="1"/>
  <c r="I336" i="15"/>
  <c r="K336" i="15" s="1"/>
  <c r="I338" i="15"/>
  <c r="K338" i="15" s="1"/>
  <c r="I368" i="15"/>
  <c r="K368" i="15" s="1"/>
  <c r="I383" i="15"/>
  <c r="K383" i="15" s="1"/>
  <c r="I389" i="15"/>
  <c r="K389" i="15" s="1"/>
  <c r="I401" i="15"/>
  <c r="K401" i="15" s="1"/>
  <c r="I413" i="15"/>
  <c r="K413" i="15" s="1"/>
  <c r="I449" i="15"/>
  <c r="K449" i="15" s="1"/>
  <c r="I422" i="15"/>
  <c r="K422" i="15" s="1"/>
  <c r="I428" i="15"/>
  <c r="K428" i="15" s="1"/>
  <c r="I472" i="15"/>
  <c r="K472" i="15" s="1"/>
  <c r="I476" i="15"/>
  <c r="K476" i="15" s="1"/>
  <c r="I485" i="15"/>
  <c r="K485" i="15" s="1"/>
  <c r="I506" i="15"/>
  <c r="K506" i="15" s="1"/>
  <c r="I507" i="15"/>
  <c r="K507" i="15" s="1"/>
  <c r="I8" i="15"/>
  <c r="K8" i="15" s="1"/>
  <c r="I12" i="15"/>
  <c r="K12" i="15" s="1"/>
  <c r="I80" i="15"/>
  <c r="K80" i="15" s="1"/>
  <c r="I25" i="15"/>
  <c r="K25" i="15" s="1"/>
  <c r="I61" i="15"/>
  <c r="K61" i="15" s="1"/>
  <c r="I70" i="15"/>
  <c r="K70" i="15" s="1"/>
  <c r="I90" i="15"/>
  <c r="K90" i="15" s="1"/>
  <c r="I102" i="15"/>
  <c r="K102" i="15" s="1"/>
  <c r="I114" i="15"/>
  <c r="K114" i="15" s="1"/>
  <c r="I128" i="15"/>
  <c r="K128" i="15" s="1"/>
  <c r="I139" i="15"/>
  <c r="K139" i="15" s="1"/>
  <c r="I146" i="15"/>
  <c r="K146" i="15" s="1"/>
  <c r="I217" i="15"/>
  <c r="K217" i="15" s="1"/>
  <c r="I202" i="15"/>
  <c r="K202" i="15" s="1"/>
  <c r="I225" i="15"/>
  <c r="K225" i="15" s="1"/>
  <c r="I200" i="15"/>
  <c r="K200" i="15" s="1"/>
  <c r="I176" i="15"/>
  <c r="K176" i="15" s="1"/>
  <c r="I213" i="15"/>
  <c r="K213" i="15" s="1"/>
  <c r="I234" i="15"/>
  <c r="K234" i="15" s="1"/>
  <c r="I246" i="15"/>
  <c r="K246" i="15" s="1"/>
  <c r="I257" i="15"/>
  <c r="K257" i="15" s="1"/>
  <c r="I304" i="15"/>
  <c r="K304" i="15" s="1"/>
  <c r="I301" i="15"/>
  <c r="K301" i="15" s="1"/>
  <c r="I319" i="15"/>
  <c r="K319" i="15" s="1"/>
  <c r="I299" i="15"/>
  <c r="K299" i="15" s="1"/>
  <c r="I309" i="15"/>
  <c r="K309" i="15" s="1"/>
  <c r="I330" i="15"/>
  <c r="K330" i="15" s="1"/>
  <c r="I337" i="15"/>
  <c r="K337" i="15" s="1"/>
  <c r="I353" i="15"/>
  <c r="K353" i="15" s="1"/>
  <c r="I369" i="15"/>
  <c r="K369" i="15" s="1"/>
  <c r="I384" i="15"/>
  <c r="K384" i="15" s="1"/>
  <c r="I390" i="15"/>
  <c r="K390" i="15" s="1"/>
  <c r="I402" i="15"/>
  <c r="K402" i="15" s="1"/>
  <c r="I416" i="15"/>
  <c r="K416" i="15" s="1"/>
  <c r="I424" i="15"/>
  <c r="K424" i="15" s="1"/>
  <c r="I431" i="15"/>
  <c r="K431" i="15" s="1"/>
  <c r="I450" i="15"/>
  <c r="K450" i="15" s="1"/>
  <c r="I457" i="15"/>
  <c r="K457" i="15" s="1"/>
  <c r="I473" i="15"/>
  <c r="K473" i="15" s="1"/>
  <c r="I487" i="15"/>
  <c r="K487" i="15" s="1"/>
  <c r="I509" i="15"/>
  <c r="K509" i="15" s="1"/>
  <c r="I502" i="15"/>
  <c r="K502" i="15" s="1"/>
  <c r="I22" i="15"/>
  <c r="K22" i="15" s="1"/>
  <c r="I26" i="15"/>
  <c r="K26" i="15" s="1"/>
  <c r="I29" i="15"/>
  <c r="K29" i="15" s="1"/>
  <c r="I50" i="15"/>
  <c r="K50" i="15" s="1"/>
  <c r="I62" i="15"/>
  <c r="K62" i="15" s="1"/>
  <c r="I74" i="15"/>
  <c r="K74" i="15" s="1"/>
  <c r="I91" i="15"/>
  <c r="K91" i="15" s="1"/>
  <c r="I103" i="15"/>
  <c r="K103" i="15" s="1"/>
  <c r="I115" i="15"/>
  <c r="K115" i="15" s="1"/>
  <c r="I138" i="15"/>
  <c r="K138" i="15" s="1"/>
  <c r="I198" i="15"/>
  <c r="K198" i="15" s="1"/>
  <c r="I208" i="15"/>
  <c r="K208" i="15" s="1"/>
  <c r="I201" i="15"/>
  <c r="K201" i="15" s="1"/>
  <c r="I210" i="15"/>
  <c r="K210" i="15" s="1"/>
  <c r="I235" i="15"/>
  <c r="K235" i="15" s="1"/>
  <c r="I247" i="15"/>
  <c r="K247" i="15" s="1"/>
  <c r="I265" i="15"/>
  <c r="K265" i="15" s="1"/>
  <c r="I291" i="15"/>
  <c r="K291" i="15" s="1"/>
  <c r="I274" i="15"/>
  <c r="K274" i="15" s="1"/>
  <c r="I295" i="15"/>
  <c r="K295" i="15" s="1"/>
  <c r="I269" i="15"/>
  <c r="K269" i="15" s="1"/>
  <c r="I300" i="15"/>
  <c r="K300" i="15" s="1"/>
  <c r="I331" i="15"/>
  <c r="K331" i="15" s="1"/>
  <c r="I346" i="15"/>
  <c r="K346" i="15" s="1"/>
  <c r="I355" i="15"/>
  <c r="K355" i="15" s="1"/>
  <c r="I364" i="15"/>
  <c r="K364" i="15" s="1"/>
  <c r="I385" i="15"/>
  <c r="K385" i="15" s="1"/>
  <c r="I391" i="15"/>
  <c r="K391" i="15" s="1"/>
  <c r="I403" i="15"/>
  <c r="K403" i="15" s="1"/>
  <c r="I448" i="15"/>
  <c r="K448" i="15" s="1"/>
  <c r="I415" i="15"/>
  <c r="K415" i="15" s="1"/>
  <c r="I440" i="15"/>
  <c r="K440" i="15" s="1"/>
  <c r="I451" i="15"/>
  <c r="K451" i="15" s="1"/>
  <c r="I480" i="15"/>
  <c r="K480" i="15" s="1"/>
  <c r="I481" i="15"/>
  <c r="K481" i="15" s="1"/>
  <c r="I486" i="15"/>
  <c r="K486" i="15" s="1"/>
  <c r="I505" i="15"/>
  <c r="K505" i="15" s="1"/>
  <c r="I513" i="15"/>
  <c r="K513" i="15" s="1"/>
  <c r="I79" i="15"/>
  <c r="K79" i="15" s="1"/>
  <c r="I27" i="15"/>
  <c r="K27" i="15" s="1"/>
  <c r="I51" i="15"/>
  <c r="K51" i="15" s="1"/>
  <c r="I64" i="15"/>
  <c r="K64" i="15" s="1"/>
  <c r="I75" i="15"/>
  <c r="K75" i="15" s="1"/>
  <c r="I97" i="15"/>
  <c r="K97" i="15" s="1"/>
  <c r="I104" i="15"/>
  <c r="K104" i="15" s="1"/>
  <c r="I116" i="15"/>
  <c r="K116" i="15" s="1"/>
  <c r="I140" i="15"/>
  <c r="K140" i="15" s="1"/>
  <c r="I174" i="15"/>
  <c r="K174" i="15" s="1"/>
  <c r="I222" i="15"/>
  <c r="K222" i="15" s="1"/>
  <c r="I203" i="15"/>
  <c r="K203" i="15" s="1"/>
  <c r="I177" i="15"/>
  <c r="K177" i="15" s="1"/>
  <c r="I236" i="15"/>
  <c r="K236" i="15" s="1"/>
  <c r="I253" i="15"/>
  <c r="K253" i="15" s="1"/>
  <c r="I255" i="15"/>
  <c r="K255" i="15" s="1"/>
  <c r="I276" i="15"/>
  <c r="K276" i="15" s="1"/>
  <c r="I290" i="15"/>
  <c r="K290" i="15" s="1"/>
  <c r="I271" i="15"/>
  <c r="K271" i="15" s="1"/>
  <c r="I303" i="15"/>
  <c r="K303" i="15" s="1"/>
  <c r="I286" i="15"/>
  <c r="K286" i="15" s="1"/>
  <c r="I332" i="15"/>
  <c r="K332" i="15" s="1"/>
  <c r="I350" i="15"/>
  <c r="K350" i="15" s="1"/>
  <c r="I356" i="15"/>
  <c r="K356" i="15" s="1"/>
  <c r="I367" i="15"/>
  <c r="K367" i="15" s="1"/>
  <c r="I379" i="15"/>
  <c r="K379" i="15" s="1"/>
  <c r="I392" i="15"/>
  <c r="K392" i="15" s="1"/>
  <c r="I409" i="15"/>
  <c r="K409" i="15" s="1"/>
  <c r="I433" i="15"/>
  <c r="K433" i="15" s="1"/>
  <c r="I414" i="15"/>
  <c r="K414" i="15" s="1"/>
  <c r="I430" i="15"/>
  <c r="K430" i="15" s="1"/>
  <c r="I452" i="15"/>
  <c r="K452" i="15" s="1"/>
  <c r="I474" i="15"/>
  <c r="K474" i="15" s="1"/>
  <c r="I460" i="15"/>
  <c r="K460" i="15" s="1"/>
  <c r="I491" i="15"/>
  <c r="K491" i="15" s="1"/>
  <c r="I501" i="15"/>
  <c r="K501" i="15" s="1"/>
  <c r="I9" i="15"/>
  <c r="K9" i="15" s="1"/>
  <c r="I28" i="15"/>
  <c r="K28" i="15" s="1"/>
  <c r="I52" i="15"/>
  <c r="K52" i="15" s="1"/>
  <c r="I65" i="15"/>
  <c r="K65" i="15" s="1"/>
  <c r="I76" i="15"/>
  <c r="K76" i="15" s="1"/>
  <c r="I96" i="15"/>
  <c r="K96" i="15" s="1"/>
  <c r="I105" i="15"/>
  <c r="K105" i="15" s="1"/>
  <c r="I117" i="15"/>
  <c r="K117" i="15" s="1"/>
  <c r="I125" i="15"/>
  <c r="K125" i="15" s="1"/>
  <c r="I220" i="15"/>
  <c r="K220" i="15" s="1"/>
  <c r="I193" i="15"/>
  <c r="K193" i="15" s="1"/>
  <c r="I211" i="15"/>
  <c r="K211" i="15" s="1"/>
  <c r="I237" i="15"/>
  <c r="K237" i="15" s="1"/>
  <c r="I261" i="15"/>
  <c r="K261" i="15" s="1"/>
  <c r="I260" i="15"/>
  <c r="K260" i="15" s="1"/>
  <c r="I275" i="15"/>
  <c r="K275" i="15" s="1"/>
  <c r="I320" i="15"/>
  <c r="K320" i="15" s="1"/>
  <c r="I283" i="15"/>
  <c r="K283" i="15" s="1"/>
  <c r="I287" i="15"/>
  <c r="K287" i="15" s="1"/>
  <c r="I307" i="15"/>
  <c r="K307" i="15" s="1"/>
  <c r="I333" i="15"/>
  <c r="K333" i="15" s="1"/>
  <c r="I354" i="15"/>
  <c r="K354" i="15" s="1"/>
  <c r="I357" i="15"/>
  <c r="K357" i="15" s="1"/>
  <c r="I365" i="15"/>
  <c r="K365" i="15" s="1"/>
  <c r="I377" i="15"/>
  <c r="K377" i="15" s="1"/>
  <c r="I393" i="15"/>
  <c r="K393" i="15" s="1"/>
  <c r="I404" i="15"/>
  <c r="K404" i="15" s="1"/>
  <c r="I417" i="15"/>
  <c r="K417" i="15" s="1"/>
  <c r="I429" i="15"/>
  <c r="K429" i="15" s="1"/>
  <c r="I436" i="15"/>
  <c r="K436" i="15" s="1"/>
  <c r="I453" i="15"/>
  <c r="K453" i="15" s="1"/>
  <c r="I456" i="15"/>
  <c r="K456" i="15" s="1"/>
  <c r="I470" i="15"/>
  <c r="K470" i="15" s="1"/>
  <c r="I490" i="15"/>
  <c r="K490" i="15" s="1"/>
  <c r="I497" i="15"/>
  <c r="K497" i="15" s="1"/>
  <c r="I4" i="15"/>
  <c r="K4" i="15" s="1"/>
  <c r="I5" i="15"/>
  <c r="K5" i="15" s="1"/>
  <c r="I13" i="15"/>
  <c r="K13" i="15" s="1"/>
  <c r="I53" i="15"/>
  <c r="K53" i="15" s="1"/>
  <c r="I63" i="15"/>
  <c r="K63" i="15" s="1"/>
  <c r="I82" i="15"/>
  <c r="K82" i="15" s="1"/>
  <c r="I92" i="15"/>
  <c r="K92" i="15" s="1"/>
  <c r="I106" i="15"/>
  <c r="K106" i="15" s="1"/>
  <c r="I118" i="15"/>
  <c r="K118" i="15" s="1"/>
  <c r="I219" i="15"/>
  <c r="K219" i="15" s="1"/>
  <c r="I178" i="15"/>
  <c r="K178" i="15" s="1"/>
  <c r="I162" i="15"/>
  <c r="K162" i="15" s="1"/>
  <c r="I192" i="15"/>
  <c r="K192" i="15" s="1"/>
  <c r="I226" i="15"/>
  <c r="K226" i="15" s="1"/>
  <c r="I238" i="15"/>
  <c r="K238" i="15" s="1"/>
  <c r="I259" i="15"/>
  <c r="K259" i="15" s="1"/>
  <c r="I250" i="15"/>
  <c r="K250" i="15" s="1"/>
  <c r="I270" i="15"/>
  <c r="K270" i="15" s="1"/>
  <c r="I288" i="15"/>
  <c r="K288" i="15" s="1"/>
  <c r="I310" i="15"/>
  <c r="K310" i="15" s="1"/>
  <c r="I277" i="15"/>
  <c r="K277" i="15" s="1"/>
  <c r="I322" i="15"/>
  <c r="K322" i="15" s="1"/>
  <c r="I334" i="15"/>
  <c r="K334" i="15" s="1"/>
  <c r="I349" i="15"/>
  <c r="K349" i="15" s="1"/>
  <c r="I358" i="15"/>
  <c r="K358" i="15" s="1"/>
  <c r="I370" i="15"/>
  <c r="K370" i="15" s="1"/>
  <c r="I376" i="15"/>
  <c r="K376" i="15" s="1"/>
  <c r="I394" i="15"/>
  <c r="K394" i="15" s="1"/>
  <c r="I412" i="15"/>
  <c r="K412" i="15" s="1"/>
  <c r="I441" i="15"/>
  <c r="K441" i="15" s="1"/>
  <c r="I421" i="15"/>
  <c r="K421" i="15" s="1"/>
  <c r="I446" i="15"/>
  <c r="K446" i="15" s="1"/>
  <c r="I466" i="15"/>
  <c r="K466" i="15" s="1"/>
  <c r="I478" i="15"/>
  <c r="K478" i="15" s="1"/>
  <c r="I477" i="15"/>
  <c r="K477" i="15" s="1"/>
  <c r="I489" i="15"/>
  <c r="K489" i="15" s="1"/>
  <c r="I499" i="15"/>
  <c r="K499" i="15" s="1"/>
  <c r="I6" i="15"/>
  <c r="K6" i="15" s="1"/>
  <c r="I18" i="15"/>
  <c r="K18" i="15" s="1"/>
  <c r="I66" i="15"/>
  <c r="K66" i="15" s="1"/>
  <c r="I83" i="15"/>
  <c r="K83" i="15" s="1"/>
  <c r="I93" i="15"/>
  <c r="K93" i="15" s="1"/>
  <c r="I107" i="15"/>
  <c r="K107" i="15" s="1"/>
  <c r="I119" i="15"/>
  <c r="K119" i="15" s="1"/>
  <c r="I126" i="15"/>
  <c r="K126" i="15" s="1"/>
  <c r="I141" i="15"/>
  <c r="K141" i="15" s="1"/>
  <c r="I152" i="15"/>
  <c r="K152" i="15" s="1"/>
  <c r="I214" i="15"/>
  <c r="K214" i="15" s="1"/>
  <c r="I191" i="15"/>
  <c r="K191" i="15" s="1"/>
  <c r="I196" i="15"/>
  <c r="K196" i="15" s="1"/>
  <c r="I227" i="15"/>
  <c r="K227" i="15" s="1"/>
  <c r="I239" i="15"/>
  <c r="K239" i="15" s="1"/>
  <c r="I258" i="15"/>
  <c r="K258" i="15" s="1"/>
  <c r="I248" i="15"/>
  <c r="K248" i="15" s="1"/>
  <c r="I285" i="15"/>
  <c r="K285" i="15" s="1"/>
  <c r="I280" i="15"/>
  <c r="K280" i="15" s="1"/>
  <c r="I292" i="15"/>
  <c r="K292" i="15" s="1"/>
  <c r="I305" i="15"/>
  <c r="K305" i="15" s="1"/>
  <c r="I323" i="15"/>
  <c r="K323" i="15" s="1"/>
  <c r="I335" i="15"/>
  <c r="K335" i="15" s="1"/>
  <c r="I341" i="15"/>
  <c r="K341" i="15" s="1"/>
  <c r="I359" i="15"/>
  <c r="K359" i="15" s="1"/>
  <c r="I371" i="15"/>
  <c r="K371" i="15" s="1"/>
  <c r="I380" i="15"/>
  <c r="K380" i="15" s="1"/>
  <c r="I395" i="15"/>
  <c r="K395" i="15" s="1"/>
  <c r="I407" i="15"/>
  <c r="K407" i="15" s="1"/>
  <c r="I443" i="15"/>
  <c r="K443" i="15" s="1"/>
  <c r="I434" i="15"/>
  <c r="K434" i="15" s="1"/>
  <c r="I425" i="15"/>
  <c r="K425" i="15" s="1"/>
  <c r="I463" i="15"/>
  <c r="K463" i="15" s="1"/>
  <c r="I455" i="15"/>
  <c r="K455" i="15" s="1"/>
  <c r="I468" i="15"/>
  <c r="K468" i="15" s="1"/>
  <c r="I488" i="15"/>
  <c r="K488" i="15" s="1"/>
  <c r="I508" i="15"/>
  <c r="K508" i="15" s="1"/>
</calcChain>
</file>

<file path=xl/comments1.xml><?xml version="1.0" encoding="utf-8"?>
<comments xmlns="http://schemas.openxmlformats.org/spreadsheetml/2006/main">
  <authors>
    <author>Carsten</author>
  </authors>
  <commentList>
    <comment ref="D1084" authorId="0">
      <text>
        <r>
          <rPr>
            <b/>
            <sz val="9"/>
            <color indexed="81"/>
            <rFont val="Tahoma"/>
            <family val="2"/>
          </rPr>
          <t>Carsten:</t>
        </r>
        <r>
          <rPr>
            <sz val="9"/>
            <color indexed="81"/>
            <rFont val="Tahoma"/>
            <family val="2"/>
          </rPr>
          <t xml:space="preserve">
aus MenuSystem entnommen
</t>
        </r>
      </text>
    </comment>
  </commentList>
</comments>
</file>

<file path=xl/connections.xml><?xml version="1.0" encoding="utf-8"?>
<connections xmlns="http://schemas.openxmlformats.org/spreadsheetml/2006/main">
  <connection id="1" name="ccset_all" type="6" refreshedVersion="4" background="1" saveData="1">
    <textPr sourceFile="E:\Dropbox\Arduino\touchosc_udp\data\ccset_all.txt" decimal="," thousands="." tab="0" semicolon="1">
      <textFields count="5">
        <textField/>
        <textField/>
        <textField/>
        <textField/>
        <textField/>
      </textFields>
    </textPr>
  </connection>
</connections>
</file>

<file path=xl/sharedStrings.xml><?xml version="1.0" encoding="utf-8"?>
<sst xmlns="http://schemas.openxmlformats.org/spreadsheetml/2006/main" count="9223" uniqueCount="3266">
  <si>
    <t>Hex</t>
  </si>
  <si>
    <t>Bank,</t>
  </si>
  <si>
    <t>Modulation,</t>
  </si>
  <si>
    <t>Breath Cont.,</t>
  </si>
  <si>
    <t>Contr. 3,</t>
  </si>
  <si>
    <t>Foot Contr.,</t>
  </si>
  <si>
    <t>Port. time,</t>
  </si>
  <si>
    <t>Data MSB,</t>
  </si>
  <si>
    <t>Main Volume,</t>
  </si>
  <si>
    <t>Balance,</t>
  </si>
  <si>
    <t>Contr. 9,</t>
  </si>
  <si>
    <t>Panorama,</t>
  </si>
  <si>
    <t>Expression,</t>
  </si>
  <si>
    <t>Eff. Cont. 1,</t>
  </si>
  <si>
    <t>Eff. Cont. 2,</t>
  </si>
  <si>
    <t>Contr. 14,</t>
  </si>
  <si>
    <t>Contr. 15,</t>
  </si>
  <si>
    <t>GP Contr. 1,</t>
  </si>
  <si>
    <t>GP Contr. 2,</t>
  </si>
  <si>
    <t>GP Contr. 3,</t>
  </si>
  <si>
    <t>GP Contr. 4,</t>
  </si>
  <si>
    <t>Pattern Cont,</t>
  </si>
  <si>
    <t>Play Select,</t>
  </si>
  <si>
    <t>Lowest Note,</t>
  </si>
  <si>
    <t>Highest Note,</t>
  </si>
  <si>
    <t>Submix Sel.,</t>
  </si>
  <si>
    <t>Contr. 27,</t>
  </si>
  <si>
    <t>Hawaii (28),</t>
  </si>
  <si>
    <t>Rotor FX(29),</t>
  </si>
  <si>
    <t>Swell (30),</t>
  </si>
  <si>
    <t>Contr. 31,</t>
  </si>
  <si>
    <t>LSB (0),</t>
  </si>
  <si>
    <t>LSB (1),</t>
  </si>
  <si>
    <t>LSB (2),</t>
  </si>
  <si>
    <t>LSB (3),</t>
  </si>
  <si>
    <t>LSB (4),</t>
  </si>
  <si>
    <t>LSB (5),</t>
  </si>
  <si>
    <t>LSB (6),</t>
  </si>
  <si>
    <t>LSB (7),</t>
  </si>
  <si>
    <t>LSB (8),</t>
  </si>
  <si>
    <t>LSB (9),</t>
  </si>
  <si>
    <t>LSB (10),</t>
  </si>
  <si>
    <t>LSB (11),</t>
  </si>
  <si>
    <t>LSB (12),</t>
  </si>
  <si>
    <t>LSB (13),</t>
  </si>
  <si>
    <t>LSB (14),</t>
  </si>
  <si>
    <t>LSB (15),</t>
  </si>
  <si>
    <t>LSB (16),</t>
  </si>
  <si>
    <t>LSB (17),</t>
  </si>
  <si>
    <t>LSB (18),</t>
  </si>
  <si>
    <t>LSB (19),</t>
  </si>
  <si>
    <t>LSB (20),</t>
  </si>
  <si>
    <t>LSB (21),</t>
  </si>
  <si>
    <t>LSB (22),</t>
  </si>
  <si>
    <t>LSB (23),</t>
  </si>
  <si>
    <t>LSB (24),</t>
  </si>
  <si>
    <t>LSB (25),</t>
  </si>
  <si>
    <t>LSB (26),</t>
  </si>
  <si>
    <t>LSB (27),</t>
  </si>
  <si>
    <t>LSB (28),</t>
  </si>
  <si>
    <t>LSB (29),</t>
  </si>
  <si>
    <t>LSB (30),</t>
  </si>
  <si>
    <t>LSB (31),</t>
  </si>
  <si>
    <t>Damper pedal,</t>
  </si>
  <si>
    <t>Portamento,</t>
  </si>
  <si>
    <t>Sostenuto,</t>
  </si>
  <si>
    <t>Soft pedal,</t>
  </si>
  <si>
    <t>Legato Ftsw.,</t>
  </si>
  <si>
    <t>Hold 2,</t>
  </si>
  <si>
    <t>Snd 1 Var.,</t>
  </si>
  <si>
    <t>Snd 2 Harm.,</t>
  </si>
  <si>
    <t>Snd 3 Rel.,</t>
  </si>
  <si>
    <t>Snd 4 Attack,</t>
  </si>
  <si>
    <t>Snd 5 Bright,</t>
  </si>
  <si>
    <t>Intro/Ending,</t>
  </si>
  <si>
    <t>Fill,</t>
  </si>
  <si>
    <t>Snd Contr. 8,</t>
  </si>
  <si>
    <t>Snd Contr. 9,</t>
  </si>
  <si>
    <t>Break,</t>
  </si>
  <si>
    <t>GP Contr. 5,</t>
  </si>
  <si>
    <t>GP Contr. 6,</t>
  </si>
  <si>
    <t>GP Contr. 7,</t>
  </si>
  <si>
    <t>GP Contr. 8,</t>
  </si>
  <si>
    <t>Port. Cont.,</t>
  </si>
  <si>
    <t>Mono Cont.,</t>
  </si>
  <si>
    <t>Contr. 86,</t>
  </si>
  <si>
    <t>Dyn.Offs.(87),</t>
  </si>
  <si>
    <t>Dyn.Amp.(88),</t>
  </si>
  <si>
    <t>Dyn.Min.(89),</t>
  </si>
  <si>
    <t>Dyn.Max.(90),</t>
  </si>
  <si>
    <t>Ext.Eff.Dep.,</t>
  </si>
  <si>
    <t>Tremolo Dep.,</t>
  </si>
  <si>
    <t>Chorus Dep.,</t>
  </si>
  <si>
    <t>Celeste Dep.,</t>
  </si>
  <si>
    <t>Phaser Dep.,</t>
  </si>
  <si>
    <t>Data incr.,</t>
  </si>
  <si>
    <t>Data decr.,</t>
  </si>
  <si>
    <t>NPRN LSB,</t>
  </si>
  <si>
    <t>NPRN MSB,</t>
  </si>
  <si>
    <t>RPN LSB,</t>
  </si>
  <si>
    <t>RPN MSB,</t>
  </si>
  <si>
    <t>Contr. 102,</t>
  </si>
  <si>
    <t>Contr. 103,</t>
  </si>
  <si>
    <t>Contr. 104,</t>
  </si>
  <si>
    <t>Contr. 105,</t>
  </si>
  <si>
    <t>Contr. 106,</t>
  </si>
  <si>
    <t>Contr. 107,</t>
  </si>
  <si>
    <t>Contr. 108,</t>
  </si>
  <si>
    <t>Contr. 109,</t>
  </si>
  <si>
    <t>Contr. 110,</t>
  </si>
  <si>
    <t>Contr. 111,</t>
  </si>
  <si>
    <t>Contr. 112,</t>
  </si>
  <si>
    <t>Contr. 113,</t>
  </si>
  <si>
    <t>Contr. 114,</t>
  </si>
  <si>
    <t>Contr. 115,</t>
  </si>
  <si>
    <t>Contr. 116,</t>
  </si>
  <si>
    <t>Contr. 117,</t>
  </si>
  <si>
    <t>Contr. 118,</t>
  </si>
  <si>
    <t>Contr. 119,</t>
  </si>
  <si>
    <t>All Snd off,</t>
  </si>
  <si>
    <t>Res. all Ct.,</t>
  </si>
  <si>
    <t>Local Contr.,</t>
  </si>
  <si>
    <t>A. Notes Off,</t>
  </si>
  <si>
    <t>OmniMode On,</t>
  </si>
  <si>
    <t>OmniMode Off,</t>
  </si>
  <si>
    <t>MonoMode On,</t>
  </si>
  <si>
    <t>PolyMode On,</t>
  </si>
  <si>
    <t>Data LSB</t>
  </si>
  <si>
    <t>Leslie Slow/Fast</t>
  </si>
  <si>
    <t>Kanal 1 (upper)</t>
  </si>
  <si>
    <t>Kanal 2 (Lower)</t>
  </si>
  <si>
    <t>Kanal 3 (Pedal)</t>
  </si>
  <si>
    <t>Upper Drawbar 1</t>
  </si>
  <si>
    <t>Upper Drawbar 2</t>
  </si>
  <si>
    <t>Upper Drawbar 3</t>
  </si>
  <si>
    <t>Upper Drawbar 4</t>
  </si>
  <si>
    <t>Upper Drawbar 5</t>
  </si>
  <si>
    <t>Upper Drawbar 6</t>
  </si>
  <si>
    <t>Upper Drawbar 7</t>
  </si>
  <si>
    <t>Upper Drawbar 8</t>
  </si>
  <si>
    <t>Upper Drawbar 9</t>
  </si>
  <si>
    <t>Upper Drawbar 10</t>
  </si>
  <si>
    <t>Upper Drawbar 11</t>
  </si>
  <si>
    <t>Upper Drawbar 12</t>
  </si>
  <si>
    <t>Lower Drawbar 1</t>
  </si>
  <si>
    <t>Lower Drawbar 2</t>
  </si>
  <si>
    <t>Lower Drawbar 3</t>
  </si>
  <si>
    <t>Lower Drawbar 4</t>
  </si>
  <si>
    <t>Lower Drawbar 5</t>
  </si>
  <si>
    <t>Lower Drawbar 6</t>
  </si>
  <si>
    <t>Lower Drawbar 7</t>
  </si>
  <si>
    <t>Lower Drawbar 8</t>
  </si>
  <si>
    <t>Lower Drawbar 9</t>
  </si>
  <si>
    <t>Lower Drawbar 10</t>
  </si>
  <si>
    <t>Lower Drawbar 11</t>
  </si>
  <si>
    <t>Lower Drawbar 12</t>
  </si>
  <si>
    <t>Pedal Drawbar 2</t>
  </si>
  <si>
    <t>Pedal Drawbar 3</t>
  </si>
  <si>
    <t>Pedal Drawbar 4</t>
  </si>
  <si>
    <t>Pedal Drawbar 5</t>
  </si>
  <si>
    <t>Pedal Drawbar 6</t>
  </si>
  <si>
    <t>Pedal Drawbar 7</t>
  </si>
  <si>
    <t>Pedal Drawbar 8</t>
  </si>
  <si>
    <t>Tone-Regler im AO28</t>
  </si>
  <si>
    <t>Swell TrimCap (AO28 Preamp Gain)</t>
  </si>
  <si>
    <t>Minimal Swell</t>
  </si>
  <si>
    <t>Upper Volume</t>
  </si>
  <si>
    <t>Vibrato Upper ON</t>
  </si>
  <si>
    <t>PERC ON</t>
  </si>
  <si>
    <t>PERC SOFT ON</t>
  </si>
  <si>
    <t>PERC FAST ON</t>
  </si>
  <si>
    <t>PERC 3rd ON</t>
  </si>
  <si>
    <t>Art</t>
  </si>
  <si>
    <t>CC 0..127</t>
  </si>
  <si>
    <t>Upper Attack Time</t>
  </si>
  <si>
    <t>Upper Release Time</t>
  </si>
  <si>
    <t>Upper Sustain Level</t>
  </si>
  <si>
    <t>Upper Decay Time</t>
  </si>
  <si>
    <t>Lower Attack Time</t>
  </si>
  <si>
    <t>Lower Decay Time</t>
  </si>
  <si>
    <t>Lower Sustain Level</t>
  </si>
  <si>
    <t>Lower Release Time</t>
  </si>
  <si>
    <t>Pedal Attack Time</t>
  </si>
  <si>
    <t>Pedal Decay Time</t>
  </si>
  <si>
    <t>Pedal Sustain Level</t>
  </si>
  <si>
    <t>Pedal Release Time</t>
  </si>
  <si>
    <t>Wert 0..15</t>
  </si>
  <si>
    <t>Pedal Volume</t>
  </si>
  <si>
    <t>Pedal ADSR Harmonics</t>
  </si>
  <si>
    <t>Lower ADSR Harmonics</t>
  </si>
  <si>
    <t>Switch 0/127</t>
  </si>
  <si>
    <t>Rotary RotorFast</t>
  </si>
  <si>
    <t>Rotary HornRampUp</t>
  </si>
  <si>
    <t>Rotary RotorRampUp</t>
  </si>
  <si>
    <t>Rotary HornRampDown</t>
  </si>
  <si>
    <t>Rotary RotorRampDown</t>
  </si>
  <si>
    <t>Rotary Throb</t>
  </si>
  <si>
    <t>Rotary Spread</t>
  </si>
  <si>
    <t>Rotary Balance</t>
  </si>
  <si>
    <t>Rotary HornSlow</t>
  </si>
  <si>
    <t>Rotary RotorSlow</t>
  </si>
  <si>
    <t>Rotary HornFast</t>
  </si>
  <si>
    <t>Vibrato Lower ON</t>
  </si>
  <si>
    <t>TG Size</t>
  </si>
  <si>
    <t>TG WaveSet</t>
  </si>
  <si>
    <t>TG Flutter</t>
  </si>
  <si>
    <t>TG Leakage</t>
  </si>
  <si>
    <t>Contact Flex</t>
  </si>
  <si>
    <t>Contact Damping</t>
  </si>
  <si>
    <t>Expression/Swell Pedal</t>
  </si>
  <si>
    <t>Wert 0..7</t>
  </si>
  <si>
    <t>Wert 0..3</t>
  </si>
  <si>
    <t>0=Hammond, 1=Gleichschwebend, 2=Einzeltongenerator, 3=Theater</t>
  </si>
  <si>
    <t>0=Hammond, 1 bis 3 versch. Sinus, 4=SZ/Strings, 5 bis 7 Cheesy</t>
  </si>
  <si>
    <t>Federkonstante der Tastenkontakte, bestimmt "Klick"-Frequenz</t>
  </si>
  <si>
    <t>0=V1, 5=C3</t>
  </si>
  <si>
    <t>Klangblende</t>
  </si>
  <si>
    <t>Minimal-Lautstärke des Hammond-Schwellers</t>
  </si>
  <si>
    <t>Scanner V1 Mod</t>
  </si>
  <si>
    <t>Scanner C1 Mod</t>
  </si>
  <si>
    <t>Scanner V2 Mod</t>
  </si>
  <si>
    <t>Scanner C2 Mod</t>
  </si>
  <si>
    <t>Scanner V3 Mod</t>
  </si>
  <si>
    <t>Scanner Gearing</t>
  </si>
  <si>
    <t>0= schnell, 127= langsamst</t>
  </si>
  <si>
    <t>Scanner C3 Mod</t>
  </si>
  <si>
    <t>Scanner AM Anteil</t>
  </si>
  <si>
    <t>Max</t>
  </si>
  <si>
    <t>#</t>
  </si>
  <si>
    <t>Bits</t>
  </si>
  <si>
    <t>PHR Feedback</t>
  </si>
  <si>
    <t>LFO Mod Rotor Main</t>
  </si>
  <si>
    <t>LFO Mod Rotor Refl</t>
  </si>
  <si>
    <t>Button</t>
  </si>
  <si>
    <t>None</t>
  </si>
  <si>
    <t>Level Busbar 1</t>
  </si>
  <si>
    <t>Level Busbar 2</t>
  </si>
  <si>
    <t>Level Busbar 4</t>
  </si>
  <si>
    <t>Level Busbar 8</t>
  </si>
  <si>
    <t>Level Busbar 10</t>
  </si>
  <si>
    <t>Level Busbar 11</t>
  </si>
  <si>
    <t>Level Busbar 12</t>
  </si>
  <si>
    <t>Level Busbar 13</t>
  </si>
  <si>
    <t>Level Busbar 14</t>
  </si>
  <si>
    <t>Perc Long Time</t>
  </si>
  <si>
    <t>Perc Short Time</t>
  </si>
  <si>
    <t>Lower Volume</t>
  </si>
  <si>
    <t>MIDI CC Set</t>
  </si>
  <si>
    <t>TG Fixed Taper Value</t>
  </si>
  <si>
    <t>16'</t>
  </si>
  <si>
    <t>5 1/3'</t>
  </si>
  <si>
    <t>8'</t>
  </si>
  <si>
    <t>1'</t>
  </si>
  <si>
    <t>Mixtur 1</t>
  </si>
  <si>
    <t>Mixtur 2</t>
  </si>
  <si>
    <t>Mixtur 3</t>
  </si>
  <si>
    <t>Pedal Drawbar 9</t>
  </si>
  <si>
    <t>Pedal Drawbar 10</t>
  </si>
  <si>
    <t>Pedal Drawbar 11</t>
  </si>
  <si>
    <t>Pedal Drawbar 12</t>
  </si>
  <si>
    <t>Pedal Drawbar 1</t>
  </si>
  <si>
    <t>4'</t>
  </si>
  <si>
    <t>2 2/3'</t>
  </si>
  <si>
    <t>2'</t>
  </si>
  <si>
    <t>1 3/5'</t>
  </si>
  <si>
    <t>1 1/3'</t>
  </si>
  <si>
    <t>Upper ADSR Harmonics</t>
  </si>
  <si>
    <t>Oberton-Zerfall/Aufbau, kleiner als 64: obere Teiltöne-ADSRs "zerfallen" schneller</t>
  </si>
  <si>
    <t>Sustain-Pedal</t>
  </si>
  <si>
    <t>Sostenuto-Pedal</t>
  </si>
  <si>
    <t>Leslie Tube Amp 122 Simulation</t>
  </si>
  <si>
    <t>Akustische Horn/Rotor-Simulation</t>
  </si>
  <si>
    <t>Leslie-Lautstärkeregler von 0 bis Jon Lord</t>
  </si>
  <si>
    <t>Hammond-B3-Tabs</t>
  </si>
  <si>
    <t>Schalter wie am Phasing Rotor '78</t>
  </si>
  <si>
    <t>Pedal ist immer auf ADSR!</t>
  </si>
  <si>
    <t>B3-Bedienelemente</t>
  </si>
  <si>
    <t>CC 72..96</t>
  </si>
  <si>
    <t>Zeitaufwendig (100..200 ms)</t>
  </si>
  <si>
    <t>Legende:</t>
  </si>
  <si>
    <t>Für mehrere Kanäle gültig</t>
  </si>
  <si>
    <t>Leslie RUN</t>
  </si>
  <si>
    <t>Vibrato Drehknopf</t>
  </si>
  <si>
    <t>DropDown</t>
  </si>
  <si>
    <t>0 bis 3 Hammond versch. Jahrgänge, 4 straight, 5 bis 7 Cheesy</t>
  </si>
  <si>
    <t>);</t>
  </si>
  <si>
    <t>UpperDB Mix 3</t>
  </si>
  <si>
    <t>UpperDB Mix 2</t>
  </si>
  <si>
    <t>UpperDB Mix 1</t>
  </si>
  <si>
    <t xml:space="preserve">UpperDB 1    </t>
  </si>
  <si>
    <t>UpperDB 1 1/3</t>
  </si>
  <si>
    <t>UpperDB 1 3/5</t>
  </si>
  <si>
    <t xml:space="preserve">UpperDB 2    </t>
  </si>
  <si>
    <t>UpperDB 2 2/3</t>
  </si>
  <si>
    <t xml:space="preserve">UpperDB 4    </t>
  </si>
  <si>
    <t xml:space="preserve">UpperDB 8    </t>
  </si>
  <si>
    <t>UpperDB 5 1/3</t>
  </si>
  <si>
    <t xml:space="preserve">UpperDB 16   </t>
  </si>
  <si>
    <t xml:space="preserve">UPR LWR Vibr </t>
  </si>
  <si>
    <t xml:space="preserve">Percussion   </t>
  </si>
  <si>
    <t>Master Volume</t>
  </si>
  <si>
    <t xml:space="preserve">TubeAmp Gain </t>
  </si>
  <si>
    <t xml:space="preserve">LowerDB 16   </t>
  </si>
  <si>
    <t>LowerDB 5 1/3</t>
  </si>
  <si>
    <t xml:space="preserve">LowerDB 8    </t>
  </si>
  <si>
    <t xml:space="preserve">LowerDB 4    </t>
  </si>
  <si>
    <t>LowerDB 2 2/3</t>
  </si>
  <si>
    <t xml:space="preserve">LowerDB 2    </t>
  </si>
  <si>
    <t>LowerDB 1 3/5</t>
  </si>
  <si>
    <t>LowerDB 1 1/3</t>
  </si>
  <si>
    <t xml:space="preserve">LowerDB 1    </t>
  </si>
  <si>
    <t>LowerDB Mix 1</t>
  </si>
  <si>
    <t>LowerDB Mix 2</t>
  </si>
  <si>
    <t>LowerDB Mix 3</t>
  </si>
  <si>
    <t xml:space="preserve">PedalDB 16   </t>
  </si>
  <si>
    <t xml:space="preserve">PedalDB 8    </t>
  </si>
  <si>
    <t xml:space="preserve">Reverb Prgm  </t>
  </si>
  <si>
    <t xml:space="preserve">Reverb 1 Lvl </t>
  </si>
  <si>
    <t xml:space="preserve">Reverb 2 Lvl </t>
  </si>
  <si>
    <t xml:space="preserve">Reverb 3 Lvl </t>
  </si>
  <si>
    <t xml:space="preserve">MIDI Channel </t>
  </si>
  <si>
    <t xml:space="preserve">MIDI CC Set  </t>
  </si>
  <si>
    <t>MIDI Swell CC</t>
  </si>
  <si>
    <t>MIDI VolumeCC</t>
  </si>
  <si>
    <t>ContEarlyActn</t>
  </si>
  <si>
    <t>Rotary Balnce</t>
  </si>
  <si>
    <t>s_MenuHeaderArr: array[0..c_MenuLen] of String[13] = (</t>
  </si>
  <si>
    <t>Menu Entry String</t>
  </si>
  <si>
    <t>Menu Type</t>
  </si>
  <si>
    <t>t_numeric</t>
  </si>
  <si>
    <t>t_boolean</t>
  </si>
  <si>
    <t>t_vib_on_upr</t>
  </si>
  <si>
    <t>t_vibknob</t>
  </si>
  <si>
    <t>t_vib_on_lwr</t>
  </si>
  <si>
    <t>t_perc</t>
  </si>
  <si>
    <t>Phasing Upper</t>
  </si>
  <si>
    <t>Phasing Lower</t>
  </si>
  <si>
    <t>t_preset_upper</t>
  </si>
  <si>
    <t>t_preset_lower</t>
  </si>
  <si>
    <t>t_midichannel</t>
  </si>
  <si>
    <t>t_tuning</t>
  </si>
  <si>
    <t>t_reverb</t>
  </si>
  <si>
    <t xml:space="preserve">Rotary Motor </t>
  </si>
  <si>
    <t xml:space="preserve">Rotary Fast  </t>
  </si>
  <si>
    <t>NICHT BENUTZEN! Als SysEx an AVR</t>
  </si>
  <si>
    <t>Preamp Age</t>
  </si>
  <si>
    <t>Eingeschränkter Datenbereich</t>
  </si>
  <si>
    <t xml:space="preserve">Pedal Attack </t>
  </si>
  <si>
    <t xml:space="preserve">Lower Decay  </t>
  </si>
  <si>
    <t xml:space="preserve">Lower Attack </t>
  </si>
  <si>
    <t xml:space="preserve">Upper Attack </t>
  </si>
  <si>
    <t xml:space="preserve">Upper Decay  </t>
  </si>
  <si>
    <t>Upper Release</t>
  </si>
  <si>
    <t>Upper Sustain</t>
  </si>
  <si>
    <t>Lower Sustain</t>
  </si>
  <si>
    <t>Lower Release</t>
  </si>
  <si>
    <t>LowerADSR Hrm</t>
  </si>
  <si>
    <t>Pedal Sustain</t>
  </si>
  <si>
    <t>Pedal Release</t>
  </si>
  <si>
    <t>Pedal Harmonc</t>
  </si>
  <si>
    <t xml:space="preserve">Pedal Decay  </t>
  </si>
  <si>
    <t>c_MenuTypeArr: array[0..c_MenuLen] of t_menuType = (</t>
  </si>
  <si>
    <t>c_Index2ParamArr: array[0..c_MenuLen] of Integer = (</t>
  </si>
  <si>
    <t xml:space="preserve">PedalDB 16H  </t>
  </si>
  <si>
    <t>t_adsrena_upr</t>
  </si>
  <si>
    <t>t_adsrena_lwr</t>
  </si>
  <si>
    <t>PHR TDA1022 Level 1</t>
  </si>
  <si>
    <t>PHR TDA1022 Level 2</t>
  </si>
  <si>
    <t>PHR TDA1022 Level 3</t>
  </si>
  <si>
    <t>PHR Dry Level</t>
  </si>
  <si>
    <t>PHR Mod of Vari 1</t>
  </si>
  <si>
    <t>PHR Mod of Vari 2</t>
  </si>
  <si>
    <t>PHR Mod of Vari 3</t>
  </si>
  <si>
    <t>PHR Mod of Slow 1</t>
  </si>
  <si>
    <t>PHR Mod of Slow 2</t>
  </si>
  <si>
    <t>PHR Mod of Slow 3</t>
  </si>
  <si>
    <t>diese benutzen:</t>
  </si>
  <si>
    <t>Pedal Drawbar 4_16</t>
  </si>
  <si>
    <t>Pedal Drawbar 4_16H</t>
  </si>
  <si>
    <t>Pedal Drawbar 4_8</t>
  </si>
  <si>
    <t>Pedal Drawbar 4_8H</t>
  </si>
  <si>
    <t>Falls nur 4 Pedal-DBs,</t>
  </si>
  <si>
    <t>t_setupfile</t>
  </si>
  <si>
    <t xml:space="preserve">MIDI Option  </t>
  </si>
  <si>
    <t xml:space="preserve">PercNormLvl  </t>
  </si>
  <si>
    <t xml:space="preserve">PercSoftLvl  </t>
  </si>
  <si>
    <t xml:space="preserve">PercLongTm   </t>
  </si>
  <si>
    <t xml:space="preserve">PercShortTm  </t>
  </si>
  <si>
    <t xml:space="preserve">PercMutedDB  </t>
  </si>
  <si>
    <t>ContSpringFlx</t>
  </si>
  <si>
    <t>ContSpringDmp</t>
  </si>
  <si>
    <t xml:space="preserve">No DB1 @Perc </t>
  </si>
  <si>
    <t>DB16 Foldback</t>
  </si>
  <si>
    <t xml:space="preserve">HornSlowTm   </t>
  </si>
  <si>
    <t xml:space="preserve">RotorSlowTm  </t>
  </si>
  <si>
    <t xml:space="preserve">HornFastTm   </t>
  </si>
  <si>
    <t xml:space="preserve">RotorFastTm  </t>
  </si>
  <si>
    <t xml:space="preserve">HornRampUp   </t>
  </si>
  <si>
    <t xml:space="preserve">RotorRampUp  </t>
  </si>
  <si>
    <t xml:space="preserve">HornRampDown </t>
  </si>
  <si>
    <t>RotorRampDown</t>
  </si>
  <si>
    <t xml:space="preserve">Rotary Throb </t>
  </si>
  <si>
    <t>TG Age/CapSet (Tapering)</t>
  </si>
  <si>
    <t>Preamp Swell Type</t>
  </si>
  <si>
    <t>t_items_phrmode</t>
  </si>
  <si>
    <t>t_items_midiopt</t>
  </si>
  <si>
    <t>t_items_ccset</t>
  </si>
  <si>
    <t>t_items_fb16</t>
  </si>
  <si>
    <t xml:space="preserve">Split Point  </t>
  </si>
  <si>
    <t xml:space="preserve">Split Mode   </t>
  </si>
  <si>
    <t>Wert 0..2</t>
  </si>
  <si>
    <t>Swell Type</t>
  </si>
  <si>
    <t>0=Hammond, 1=Wersi, 2=Linear</t>
  </si>
  <si>
    <t>Hammond-Leakage; bei anderen Orgeln auf 0 setzen</t>
  </si>
  <si>
    <t>Hammond "Leiern" der Tonräder, bei anderen Orgeln auf 0 setzen</t>
  </si>
  <si>
    <t>GM Standard</t>
  </si>
  <si>
    <t>TG Overall Tuning</t>
  </si>
  <si>
    <t>Feinstimmung 433..447 Hz, 64 = 440 Hz</t>
  </si>
  <si>
    <t>Wert 57..71</t>
  </si>
  <si>
    <t>Etwas obertonreicherer 16', wie Hammond H100</t>
  </si>
  <si>
    <t>Obertonreicher 8', wie Hammond H100</t>
  </si>
  <si>
    <t>Diese vier Drawbars werden auf Pedal-Drawbars 1 bis 12 umgerechnet:</t>
  </si>
  <si>
    <t>Röhrenalter des Preamp, bis 50 sinnvoll. KEIN Distortion-Regler!</t>
  </si>
  <si>
    <t>Dient zur internen Weiterleitung von SysEx-Daten an AVR</t>
  </si>
  <si>
    <t>Scanner PreEmphasis</t>
  </si>
  <si>
    <t>Linebox Reflexion</t>
  </si>
  <si>
    <t>Linebox FrequResponse</t>
  </si>
  <si>
    <t>Chorus Dry/Bypass Level</t>
  </si>
  <si>
    <t xml:space="preserve">Phasing-Rotor-Werte werden durch Werte im </t>
  </si>
  <si>
    <t>Rotary-Einstellungen auf Upper-Kanal</t>
  </si>
  <si>
    <t>Vibrato-Einstellungen auf Lower-Kanal</t>
  </si>
  <si>
    <t>des PHR  mit den Schaltern $55 bis $5C</t>
  </si>
  <si>
    <t>aber hiermit verändert werden.</t>
  </si>
  <si>
    <t xml:space="preserve">EEPROM vorbelegt, können nach Einstellung </t>
  </si>
  <si>
    <t>MIDI Volume CC</t>
  </si>
  <si>
    <t>Wie Expression,geht aber bis auf 0 runter</t>
  </si>
  <si>
    <t>t_items_splitm</t>
  </si>
  <si>
    <t>Index #</t>
  </si>
  <si>
    <t>Retrigger mode,</t>
  </si>
  <si>
    <t>Chord mode,</t>
  </si>
  <si>
    <t>SysEx-Byte</t>
  </si>
  <si>
    <t>t_preset_pedal</t>
  </si>
  <si>
    <t xml:space="preserve">HX3 Preset   </t>
  </si>
  <si>
    <t>t_preset_common</t>
  </si>
  <si>
    <t xml:space="preserve">Voice Lower  </t>
  </si>
  <si>
    <t xml:space="preserve">Voice Upper  </t>
  </si>
  <si>
    <t xml:space="preserve">Voice Pedal  </t>
  </si>
  <si>
    <t>Gesamtlautstärke direkt vor Audio-DAC</t>
  </si>
  <si>
    <t>Wert 0..5</t>
  </si>
  <si>
    <t>TG High Foldback</t>
  </si>
  <si>
    <t>Foldback obere Oktaven, 0 = B3/H100/Böhm/Wersi, 127 = M100/M3/T100/Vox etc.</t>
  </si>
  <si>
    <t>Anzahl Generator-Noten, B3=91, H100/Böhm/Wersi=96</t>
  </si>
  <si>
    <t>LFO Mod Horn Main Left</t>
  </si>
  <si>
    <t>LFO Mod Horn Cab 4x</t>
  </si>
  <si>
    <t>LFO Mod Horn Refl 2 Left  Far</t>
  </si>
  <si>
    <t>LFO Mod Horn Throb Left  2 kHz</t>
  </si>
  <si>
    <t>LFO Mod Horn Refl 1 Left Near  +Cab 4x</t>
  </si>
  <si>
    <t>EditArray-Idx</t>
  </si>
  <si>
    <t>Parameter</t>
  </si>
  <si>
    <t>Upper Drawbar 16</t>
  </si>
  <si>
    <t>Upper Mixture Drawbar 10</t>
  </si>
  <si>
    <t>Upper Mixture Drawbar 11</t>
  </si>
  <si>
    <t>Upper Mixture Drawbar 12</t>
  </si>
  <si>
    <t>Lower Mixture Drawbar 10</t>
  </si>
  <si>
    <t>Lower Mixture Drawbar 11</t>
  </si>
  <si>
    <t>Lower Mixture Drawbar 12</t>
  </si>
  <si>
    <t>Pedal Mixture Drawbar 10</t>
  </si>
  <si>
    <t>Pedal Mixture Drawbar 11</t>
  </si>
  <si>
    <t>Pedal Mixture Drawbar 12</t>
  </si>
  <si>
    <t>Upper Attack</t>
  </si>
  <si>
    <t>Upper Decay</t>
  </si>
  <si>
    <t>Upper ADSR Harmonic Decay</t>
  </si>
  <si>
    <t>Lower Attack</t>
  </si>
  <si>
    <t>Lower Decay</t>
  </si>
  <si>
    <t>Lower ADSR Harmonic Decay</t>
  </si>
  <si>
    <t>Pedal Attack</t>
  </si>
  <si>
    <t>Pedal Decay</t>
  </si>
  <si>
    <t>Pedal ADSR Harmonic Decay</t>
  </si>
  <si>
    <t>Lower Drawbar 16</t>
  </si>
  <si>
    <t>Pedal Drawbar 16</t>
  </si>
  <si>
    <t>Percussion ON</t>
  </si>
  <si>
    <t>Percussion SOFT</t>
  </si>
  <si>
    <t>Percussion FAST</t>
  </si>
  <si>
    <t>Percussion THIRD</t>
  </si>
  <si>
    <t xml:space="preserve">Reverb 1 </t>
  </si>
  <si>
    <t xml:space="preserve">Reverb 2 </t>
  </si>
  <si>
    <t>Add Pedal</t>
  </si>
  <si>
    <t>Leslie FAST</t>
  </si>
  <si>
    <t>Phasing Rotor upper ON</t>
  </si>
  <si>
    <t>Phasing Rotor lower ON</t>
  </si>
  <si>
    <t>Phasing Rotor Celeste</t>
  </si>
  <si>
    <t>Phasing Rotor Fading</t>
  </si>
  <si>
    <t>Phasing Rotor Weak</t>
  </si>
  <si>
    <t>Phasing Rotor Deep</t>
  </si>
  <si>
    <t>Phasing Rotor Fast</t>
  </si>
  <si>
    <t>Phasing Rotor Delay</t>
  </si>
  <si>
    <t xml:space="preserve">Keyboard Split ON </t>
  </si>
  <si>
    <t>Beschreibung</t>
  </si>
  <si>
    <t>Scanner Gearing (Vib Frequ)</t>
  </si>
  <si>
    <t>Modulation @V1</t>
  </si>
  <si>
    <t>Modulation @V2</t>
  </si>
  <si>
    <t>Modulation @V3</t>
  </si>
  <si>
    <t>Modulation @C3</t>
  </si>
  <si>
    <t>Modulation @C2</t>
  </si>
  <si>
    <t>Modulation @C1</t>
  </si>
  <si>
    <t>Upper Drawbar 1 to ADSR</t>
  </si>
  <si>
    <t>Upper Drawbar 2 to ADSR</t>
  </si>
  <si>
    <t>Upper Drawbar 4 to ADSR</t>
  </si>
  <si>
    <t>Upper Drawbar 8 to ADSR</t>
  </si>
  <si>
    <t>Lower Drawbar 1 to ADSR</t>
  </si>
  <si>
    <t>Lower Drawbar 2 to ADSR</t>
  </si>
  <si>
    <t>Lower Drawbar 4 to ADSR</t>
  </si>
  <si>
    <t>Lower Drawbar 8 to ADSR</t>
  </si>
  <si>
    <t>Keyboard Split Point if ON</t>
  </si>
  <si>
    <t>Keyboard Split Mode</t>
  </si>
  <si>
    <t>Generator Transpose</t>
  </si>
  <si>
    <t>Fatar Early Key Action</t>
  </si>
  <si>
    <t>No 1' Drawbar when Perc ON</t>
  </si>
  <si>
    <t>Drawbar 16' Foldback Mode</t>
  </si>
  <si>
    <t>Higher Foldback</t>
  </si>
  <si>
    <t>Contact Spring Flex</t>
  </si>
  <si>
    <t>Contact Spring Damping</t>
  </si>
  <si>
    <t>MIDI Channel</t>
  </si>
  <si>
    <t>MIDI Option</t>
  </si>
  <si>
    <t>Vibrato Knob</t>
  </si>
  <si>
    <t>Upper Voice</t>
  </si>
  <si>
    <t>Lower Voice</t>
  </si>
  <si>
    <t>Pedal Voice</t>
  </si>
  <si>
    <t>Tone Pot Equ</t>
  </si>
  <si>
    <t>Trim Cap Swell</t>
  </si>
  <si>
    <t>Minimal Swell Volume</t>
  </si>
  <si>
    <t>TG Tuning Set</t>
  </si>
  <si>
    <t>Horn Slow Time</t>
  </si>
  <si>
    <t>Rotor Slow Time</t>
  </si>
  <si>
    <t>Horn Fast Time</t>
  </si>
  <si>
    <t>Rotor Fast Time</t>
  </si>
  <si>
    <t>Horn Ramp Up Time</t>
  </si>
  <si>
    <t>Rotor Ramp Up Time</t>
  </si>
  <si>
    <t>Horn Ramp Down Time</t>
  </si>
  <si>
    <t>Rotor Ramp Down Time</t>
  </si>
  <si>
    <t>Speaker Throb Amount</t>
  </si>
  <si>
    <t>Speaker Spread</t>
  </si>
  <si>
    <t>Speaker Balance</t>
  </si>
  <si>
    <t>Perc Norm Level</t>
  </si>
  <si>
    <t>Perc Soft Level</t>
  </si>
  <si>
    <t>Perc Muted Level</t>
  </si>
  <si>
    <t>Perc Precharge Time</t>
  </si>
  <si>
    <t>GM2 Synth Volume</t>
  </si>
  <si>
    <t>2ndDB Select Voice Number</t>
  </si>
  <si>
    <t>Button Mask 0</t>
  </si>
  <si>
    <t>Button Mask 1</t>
  </si>
  <si>
    <t>Pedal Drawbar 1 1/3</t>
  </si>
  <si>
    <t>Pedal Drawbar 1 3/5</t>
  </si>
  <si>
    <t>Pedal Drawbar 2 2/3</t>
  </si>
  <si>
    <t>Pedal Drawbar 5 1/3</t>
  </si>
  <si>
    <t>Lower Drawbar 1 1/3</t>
  </si>
  <si>
    <t>Lower Drawbar 1 3/5</t>
  </si>
  <si>
    <t>Lower Drawbar 2 2/3</t>
  </si>
  <si>
    <t>Lower Drawbar 5 1/3</t>
  </si>
  <si>
    <t>Upper Drawbar 5 1/3</t>
  </si>
  <si>
    <t>Upper Drawbar 2 2/3</t>
  </si>
  <si>
    <t>Upper Drawbar 1 3/5</t>
  </si>
  <si>
    <t>Upper Drawbar 1 1/3</t>
  </si>
  <si>
    <t>Pedal Drawbar 16 AutoMix</t>
  </si>
  <si>
    <t>Pedal Drawbar 16H AutoMix</t>
  </si>
  <si>
    <t>Pedal Drawbar 8 AutoMix</t>
  </si>
  <si>
    <t>Pedal Drawbar 8H AutoMix</t>
  </si>
  <si>
    <t>TG Tuning</t>
  </si>
  <si>
    <t>Tapering/Cap Set</t>
  </si>
  <si>
    <t>Mixt DB 10, Level from Busbar 9</t>
  </si>
  <si>
    <t>Mixt DB 10, Level from Busbar 10</t>
  </si>
  <si>
    <t>Mixt DB 10, Level from Busbar 11</t>
  </si>
  <si>
    <t>Mixt DB 10, Level from Busbar 12</t>
  </si>
  <si>
    <t>Mixt DB 10, Level from Busbar 13</t>
  </si>
  <si>
    <t>Mixt DB 10, Level from Busbar 14</t>
  </si>
  <si>
    <t>Mixt DB 11, Level from Busbar 9</t>
  </si>
  <si>
    <t>Mixt DB 11, Level from Busbar 10</t>
  </si>
  <si>
    <t>Mixt DB 11, Level from Busbar 11</t>
  </si>
  <si>
    <t>Mixt DB 11, Level from Busbar 12</t>
  </si>
  <si>
    <t>Mixt DB 11, Level from Busbar 13</t>
  </si>
  <si>
    <t>Mixt DB 11, Level from Busbar 14</t>
  </si>
  <si>
    <t>Mixt DB 12, Level from Busbar 9</t>
  </si>
  <si>
    <t>Mixt DB 12, Level from Busbar 10</t>
  </si>
  <si>
    <t>Mixt DB 12, Level from Busbar 11</t>
  </si>
  <si>
    <t>Mixt DB 12, Level from Busbar 12</t>
  </si>
  <si>
    <t>Mixt DB 12, Level from Busbar 13</t>
  </si>
  <si>
    <t>Mixt DB 12, Level from Busbar 14</t>
  </si>
  <si>
    <t>PHR Speed Slow (Temp)</t>
  </si>
  <si>
    <t>PHR Feedback (Temp)</t>
  </si>
  <si>
    <t>PHR Level Ph1 (Temp)</t>
  </si>
  <si>
    <t>PHR Level Ph2 (Temp)</t>
  </si>
  <si>
    <t>PHR Level Ph3 (Temp)</t>
  </si>
  <si>
    <t>PHR Level Dry (Temp)</t>
  </si>
  <si>
    <t>PHR Feedback Invert (Temp)</t>
  </si>
  <si>
    <t>PHR Mod Vari Ph1 (Temp)</t>
  </si>
  <si>
    <t>PHR Mod Vari Ph2 (Temp)</t>
  </si>
  <si>
    <t>PHR Mod Vari Ph3 (Temp)</t>
  </si>
  <si>
    <t>PHR Mod Slow Ph1 (Temp)</t>
  </si>
  <si>
    <t>PHR Mod Slow Ph2 (Temp)</t>
  </si>
  <si>
    <t>PHR Mod Slow Ph3 (Temp)</t>
  </si>
  <si>
    <t>PHR Feedback (Progam 0)</t>
  </si>
  <si>
    <t>PHR Level Ph1 (Progam 0)</t>
  </si>
  <si>
    <t>PHR Level Ph2 (Progam 0)</t>
  </si>
  <si>
    <t>PHR Level Ph3 (Progam 0)</t>
  </si>
  <si>
    <t>PHR Level Dry (Progam 0)</t>
  </si>
  <si>
    <t>PHR Feedback Invert (Progam 0)</t>
  </si>
  <si>
    <t>PHR Mod Vari Ph1 (Progam 0)</t>
  </si>
  <si>
    <t>PHR Mod Vari Ph2 (Progam 0)</t>
  </si>
  <si>
    <t>PHR Mod Vari Ph3 (Progam 0)</t>
  </si>
  <si>
    <t>PHR Mod Slow Ph1 (Progam 0)</t>
  </si>
  <si>
    <t>PHR Mod Slow Ph2 (Progam 0)</t>
  </si>
  <si>
    <t>PHR Mod Slow Ph3 (Progam 0)</t>
  </si>
  <si>
    <t>PHR Feedback (Progam 1)</t>
  </si>
  <si>
    <t>PHR Level Ph1 (Progam 1)</t>
  </si>
  <si>
    <t>PHR Level Ph2 (Progam 1)</t>
  </si>
  <si>
    <t>PHR Level Ph3 (Progam 1)</t>
  </si>
  <si>
    <t>PHR Level Dry (Progam 1)</t>
  </si>
  <si>
    <t>PHR Feedback Invert (Progam 1)</t>
  </si>
  <si>
    <t>PHR Mod Vari Ph1 (Progam 1)</t>
  </si>
  <si>
    <t>PHR Mod Vari Ph2 (Progam 1)</t>
  </si>
  <si>
    <t>PHR Mod Vari Ph3 (Progam 1)</t>
  </si>
  <si>
    <t>PHR Mod Slow Ph1 (Progam 1)</t>
  </si>
  <si>
    <t>PHR Mod Slow Ph2 (Progam 1)</t>
  </si>
  <si>
    <t>PHR Mod Slow Ph3 (Progam 1)</t>
  </si>
  <si>
    <t>PHR Feedback (Progam 2)</t>
  </si>
  <si>
    <t>PHR Level Ph1 (Progam 2)</t>
  </si>
  <si>
    <t>PHR Level Ph2 (Progam 2)</t>
  </si>
  <si>
    <t>PHR Level Ph3 (Progam 2)</t>
  </si>
  <si>
    <t>PHR Level Dry (Progam 2)</t>
  </si>
  <si>
    <t>PHR Feedback Invert (Progam 2)</t>
  </si>
  <si>
    <t>PHR Mod Vari Ph1 (Progam 2)</t>
  </si>
  <si>
    <t>PHR Mod Vari Ph2 (Progam 2)</t>
  </si>
  <si>
    <t>PHR Mod Vari Ph3 (Progam 2)</t>
  </si>
  <si>
    <t>PHR Mod Slow Ph1 (Progam 2)</t>
  </si>
  <si>
    <t>PHR Mod Slow Ph2 (Progam 2)</t>
  </si>
  <si>
    <t>PHR Mod Slow Ph3 (Progam 2)</t>
  </si>
  <si>
    <t>PHR Feedback (Progam 3)</t>
  </si>
  <si>
    <t>PHR Level Ph1 (Progam 3)</t>
  </si>
  <si>
    <t>PHR Level Ph2 (Progam 3)</t>
  </si>
  <si>
    <t>PHR Level Ph3 (Progam 3)</t>
  </si>
  <si>
    <t>PHR Level Dry (Progam 3)</t>
  </si>
  <si>
    <t>PHR Feedback Invert (Progam 3)</t>
  </si>
  <si>
    <t>PHR Mod Vari Ph1 (Progam 3)</t>
  </si>
  <si>
    <t>PHR Mod Vari Ph2 (Progam 3)</t>
  </si>
  <si>
    <t>PHR Mod Vari Ph3 (Progam 3)</t>
  </si>
  <si>
    <t>PHR Mod Slow Ph1 (Progam 3)</t>
  </si>
  <si>
    <t>PHR Mod Slow Ph2 (Progam 3)</t>
  </si>
  <si>
    <t>PHR Mod Slow Ph3 (Progam 3)</t>
  </si>
  <si>
    <t>PHR Feedback (Progam 4)</t>
  </si>
  <si>
    <t>PHR Level Ph1 (Progam 4)</t>
  </si>
  <si>
    <t>PHR Level Ph2 (Progam 4)</t>
  </si>
  <si>
    <t>PHR Level Ph3 (Progam 4)</t>
  </si>
  <si>
    <t>PHR Level Dry (Progam 4)</t>
  </si>
  <si>
    <t>PHR Feedback Invert (Progam 4)</t>
  </si>
  <si>
    <t>PHR Mod Vari Ph1 (Progam 4)</t>
  </si>
  <si>
    <t>PHR Mod Vari Ph2 (Progam 4)</t>
  </si>
  <si>
    <t>PHR Mod Vari Ph3 (Progam 4)</t>
  </si>
  <si>
    <t>PHR Mod Slow Ph1 (Progam 4)</t>
  </si>
  <si>
    <t>PHR Mod Slow Ph2 (Progam 4)</t>
  </si>
  <si>
    <t>PHR Mod Slow Ph3 (Progam 4)</t>
  </si>
  <si>
    <t>PHR Feedback (Progam 5)</t>
  </si>
  <si>
    <t>PHR Level Ph1 (Progam 5)</t>
  </si>
  <si>
    <t>PHR Level Ph2 (Progam 5)</t>
  </si>
  <si>
    <t>PHR Level Ph3 (Progam 5)</t>
  </si>
  <si>
    <t>PHR Level Dry (Progam 5)</t>
  </si>
  <si>
    <t>PHR Feedback Invert (Progam 5)</t>
  </si>
  <si>
    <t>PHR Mod Vari Ph1 (Progam 5)</t>
  </si>
  <si>
    <t>PHR Mod Vari Ph2 (Progam 5)</t>
  </si>
  <si>
    <t>PHR Mod Vari Ph3 (Progam 5)</t>
  </si>
  <si>
    <t>PHR Mod Slow Ph1 (Progam 5)</t>
  </si>
  <si>
    <t>PHR Mod Slow Ph2 (Progam 5)</t>
  </si>
  <si>
    <t>PHR Mod Slow Ph3 (Progam 5)</t>
  </si>
  <si>
    <t>PHR Feedback (Progam 6)</t>
  </si>
  <si>
    <t>PHR Level Ph1 (Progam 6)</t>
  </si>
  <si>
    <t>PHR Level Ph2 (Progam 6)</t>
  </si>
  <si>
    <t>PHR Level Ph3 (Progam 6)</t>
  </si>
  <si>
    <t>PHR Level Dry (Progam 6)</t>
  </si>
  <si>
    <t>PHR Feedback Invert (Progam 6)</t>
  </si>
  <si>
    <t>PHR Mod Vari Ph1 (Progam 6)</t>
  </si>
  <si>
    <t>PHR Mod Vari Ph2 (Progam 6)</t>
  </si>
  <si>
    <t>PHR Mod Vari Ph3 (Progam 6)</t>
  </si>
  <si>
    <t>PHR Mod Slow Ph1 (Progam 6)</t>
  </si>
  <si>
    <t>PHR Mod Slow Ph2 (Progam 6)</t>
  </si>
  <si>
    <t>PHR Mod Slow Ph3 (Progam 6)</t>
  </si>
  <si>
    <t>PHR Feedback (Progam 7)</t>
  </si>
  <si>
    <t>PHR Level Ph1 (Progam 7)</t>
  </si>
  <si>
    <t>PHR Level Ph2 (Progam 7)</t>
  </si>
  <si>
    <t>PHR Level Ph3 (Progam 7)</t>
  </si>
  <si>
    <t>PHR Level Dry (Progam 7)</t>
  </si>
  <si>
    <t>PHR Feedback Invert (Progam 7)</t>
  </si>
  <si>
    <t>PHR Mod Vari Ph1 (Progam 7)</t>
  </si>
  <si>
    <t>PHR Mod Vari Ph2 (Progam 7)</t>
  </si>
  <si>
    <t>PHR Mod Vari Ph3 (Progam 7)</t>
  </si>
  <si>
    <t>PHR Mod Slow Ph1 (Progam 7)</t>
  </si>
  <si>
    <t>PHR Mod Slow Ph2 (Progam 7)</t>
  </si>
  <si>
    <t>PHR Mod Slow Ph3 (Progam 7)</t>
  </si>
  <si>
    <t>Track</t>
  </si>
  <si>
    <t>Upper ADSR</t>
  </si>
  <si>
    <t>Pedal Drawbars</t>
  </si>
  <si>
    <t>Upper Drawbars</t>
  </si>
  <si>
    <t>Lower Drawbars</t>
  </si>
  <si>
    <t>Lower ADSR</t>
  </si>
  <si>
    <t>Rotary Simulation Inits</t>
  </si>
  <si>
    <t>Presets/Voices</t>
  </si>
  <si>
    <t>Overall Preset (Temp)</t>
  </si>
  <si>
    <t>Level Busbar 16</t>
  </si>
  <si>
    <t>Level Busbar 5 1/3</t>
  </si>
  <si>
    <t>Level Busbar 2 2/3</t>
  </si>
  <si>
    <t>Level Busbar 1 3/5</t>
  </si>
  <si>
    <t>Level Busbar 1 1/3</t>
  </si>
  <si>
    <t>Level Busbar 15</t>
  </si>
  <si>
    <t>Temp Values</t>
  </si>
  <si>
    <t>Reverb Settings</t>
  </si>
  <si>
    <t>MIDI Settings</t>
  </si>
  <si>
    <t>Keyboard Settings</t>
  </si>
  <si>
    <t>Upper DB</t>
  </si>
  <si>
    <t>Lower DB</t>
  </si>
  <si>
    <t>Pedal DB</t>
  </si>
  <si>
    <t>Tabs</t>
  </si>
  <si>
    <t>Rotary Setup</t>
  </si>
  <si>
    <t>Busbar Offsets</t>
  </si>
  <si>
    <t>Volume Pots</t>
  </si>
  <si>
    <t>Keybed Params</t>
  </si>
  <si>
    <t>MIDI Setup</t>
  </si>
  <si>
    <t>Organ Setup</t>
  </si>
  <si>
    <t>Reverb Setup</t>
  </si>
  <si>
    <t>Mixture Setup</t>
  </si>
  <si>
    <t>Rotary Control</t>
  </si>
  <si>
    <t>System Inits</t>
  </si>
  <si>
    <t>Pedal ADSR</t>
  </si>
  <si>
    <t>Tabs ADSR</t>
  </si>
  <si>
    <t>Note Offset Busbar 16</t>
  </si>
  <si>
    <t>Note Offset Busbar 5 1/3</t>
  </si>
  <si>
    <t>Note Offset Busbar 8</t>
  </si>
  <si>
    <t>Note Offset Busbar 4</t>
  </si>
  <si>
    <t>Note Offset Busbar 2 2/3</t>
  </si>
  <si>
    <t>Note Offset Busbar 2</t>
  </si>
  <si>
    <t>Note Offset Busbar 1 3/5</t>
  </si>
  <si>
    <t>Note Offset Busbar 1 1/3</t>
  </si>
  <si>
    <t>Note Offset Busbar 1</t>
  </si>
  <si>
    <t>Note Offset Busbar 10</t>
  </si>
  <si>
    <t>Note Offset Busbar 11</t>
  </si>
  <si>
    <t>Note Offset Busbar 12</t>
  </si>
  <si>
    <t>Note Offset Busbar 13</t>
  </si>
  <si>
    <t>Note Offset Busbar 14</t>
  </si>
  <si>
    <t>Note Offset Busbar 15</t>
  </si>
  <si>
    <t>Preset Number</t>
  </si>
  <si>
    <t>Percussion Setup</t>
  </si>
  <si>
    <t>Perc Setup</t>
  </si>
  <si>
    <t>Numeric</t>
  </si>
  <si>
    <t>EditType</t>
  </si>
  <si>
    <t>Help</t>
  </si>
  <si>
    <t>Param,Description,Value,Name,Max,EditType,Help</t>
  </si>
  <si>
    <t>Upper Drawbar 16 to ADSR</t>
  </si>
  <si>
    <t>Upper Mixture Drawbar 10 to ADSR</t>
  </si>
  <si>
    <t>Upper Mixture Drawbar 11 to ADSR</t>
  </si>
  <si>
    <t>Upper Mixture Drawbar 12 to ADSR</t>
  </si>
  <si>
    <t>Lower Drawbar 16 to ADSR</t>
  </si>
  <si>
    <t>Lower Mixture Drawbar 11 to ADSR</t>
  </si>
  <si>
    <t>Lower Mixture Drawbar 12 to ADSR</t>
  </si>
  <si>
    <t>Lower Mixture Drawbar 10 to ADSR</t>
  </si>
  <si>
    <t>not saved</t>
  </si>
  <si>
    <t>Rotary Simulation Volume</t>
  </si>
  <si>
    <t>AO 28 Triode Distortion</t>
  </si>
  <si>
    <t>Standard Organ Tabs or Switches (row 1)</t>
  </si>
  <si>
    <t>Standard Organ Tabs or Switches (row 2)</t>
  </si>
  <si>
    <t>Standard Organ Tabs or Switches (row 0)</t>
  </si>
  <si>
    <t>Upper Drawbar 5 1/3 to ADSR</t>
  </si>
  <si>
    <t>Upper Drawbar 2 2/3 to ADSR</t>
  </si>
  <si>
    <t>Upper Drawbar1 3/5 to ADSR</t>
  </si>
  <si>
    <t>Upper Drawbar 1 1/3 to ADSR</t>
  </si>
  <si>
    <t>Lower Drawbar 5 1/3 to ADSR</t>
  </si>
  <si>
    <t>Lower Drawbar 2 2/3 to ADSR</t>
  </si>
  <si>
    <t>Lower Drawbar1 3/5 to ADSR</t>
  </si>
  <si>
    <t>Lower Drawbar 1 1/3 to ADSR</t>
  </si>
  <si>
    <t>Phasing Rotor</t>
  </si>
  <si>
    <t>Phasing Rotor Ensemble</t>
  </si>
  <si>
    <t>Board/System Init values, saved to EEPROM system startup defaults</t>
  </si>
  <si>
    <t>2ndDB Select Voice Number (selecting this voice # on a manual will turn on second drawbar set)</t>
  </si>
  <si>
    <t>Analog Input Assignment/Remap</t>
  </si>
  <si>
    <t>Analog Remap</t>
  </si>
  <si>
    <t>Phasing Rotor Params for 8 Programs, saved to EEPROM startup defaults</t>
  </si>
  <si>
    <t>Remap Table saved to EEPROM startup defaults</t>
  </si>
  <si>
    <t>Switch Remap</t>
  </si>
  <si>
    <t>Button/Switch Input Assignment/Remap</t>
  </si>
  <si>
    <t>Parameter-Nummer LSB (7 Bit!)</t>
  </si>
  <si>
    <t>Parameter-Nummer MSB (7 Bit!)</t>
  </si>
  <si>
    <t>HX3.5-Parameter setzen</t>
  </si>
  <si>
    <t>neu ab FW 5.060</t>
  </si>
  <si>
    <t>Parameter-Liste siehe Blatt HX3.5-Editor</t>
  </si>
  <si>
    <t>ACHTUNG: Nur Werte bis 255 möglich!</t>
  </si>
  <si>
    <t>Rotary Live Control</t>
  </si>
  <si>
    <t>Perc Muted Level (all Drawbars muted by this value when PERC NORMAL)</t>
  </si>
  <si>
    <t>Perc Precharge Time (sets time to fully charge decay capacitor when all keys released)</t>
  </si>
  <si>
    <t>Percussion Level in Normal Position (drawbars muted to Perc Muted Level)</t>
  </si>
  <si>
    <t>Percussion Level in Soft Position (drawbars have full level)</t>
  </si>
  <si>
    <t>Percussion Decay Time in Long Position</t>
  </si>
  <si>
    <t>Percussion Decay Time in Short Position</t>
  </si>
  <si>
    <t>Reverb Level 1</t>
  </si>
  <si>
    <t>Reverb Level 2</t>
  </si>
  <si>
    <t>Reverb Level 3</t>
  </si>
  <si>
    <t>Effect Level of Reverb Program 1</t>
  </si>
  <si>
    <t>Effect Level of Reverb Program 2</t>
  </si>
  <si>
    <t>Effect Level of Reverb Program 3</t>
  </si>
  <si>
    <t>Be careful when changing Rotary Sim Init parameters!</t>
  </si>
  <si>
    <t>Phasing Rotor Control Buttons/Switches</t>
  </si>
  <si>
    <t>DropDownADC</t>
  </si>
  <si>
    <t>DropDownBtn</t>
  </si>
  <si>
    <t>ADC Configuration (0=off/module mode, 1=swell pedal only, 2=all ADCs in mk4 MPX mode with no Touch buttons, 3=all ADCs in mk5 external MPX on drawbars mode with Touch buttons enabled)</t>
  </si>
  <si>
    <t xml:space="preserve"> </t>
  </si>
  <si>
    <t>LC Filter Fac</t>
  </si>
  <si>
    <t>Panel 0 Row 2 Configuration (0=On/off, 1=Vibrato/Chorus, 2=OverallPresets)</t>
  </si>
  <si>
    <t>Panel 16 Configuration</t>
  </si>
  <si>
    <t>ADC Configuration</t>
  </si>
  <si>
    <t>Menu Enables</t>
  </si>
  <si>
    <t>Pedal Drawbar Configuration</t>
  </si>
  <si>
    <t>Pedal Drawbar Configuration (0=2 Drawbars, 1= 4 DBs, 2=12 DBs; if 0 or 1, higher pedal drawbars will be auto-adjusted according to setting)</t>
  </si>
  <si>
    <t>Rotary Live Control, Horn Slow Time</t>
  </si>
  <si>
    <t>Rotary Live Control, Rotor Slow Time</t>
  </si>
  <si>
    <t>Rotary Live Control, Horn Fast Time</t>
  </si>
  <si>
    <t>Rotary Live Control, Rotor Fast Time</t>
  </si>
  <si>
    <t>Rotary Live Control, Horn Ramp Up Time</t>
  </si>
  <si>
    <t>Rotary Live Control, Rotor Ramp Up Time</t>
  </si>
  <si>
    <t>Rotary Live Control, Horn Ramp Down Time</t>
  </si>
  <si>
    <t>Rotary Live Control, Rotor Ramp Down Time</t>
  </si>
  <si>
    <t>Rotary Live Control, Speaker Throb Amount</t>
  </si>
  <si>
    <t>Rotary Live Control, Speaker Spread</t>
  </si>
  <si>
    <t>Rotary Live Control, Speaker Balance</t>
  </si>
  <si>
    <t>ta_none</t>
  </si>
  <si>
    <t>ta_vib</t>
  </si>
  <si>
    <t>ta_split</t>
  </si>
  <si>
    <t>ta_organ</t>
  </si>
  <si>
    <t>ta_midi</t>
  </si>
  <si>
    <t>ta_tuning</t>
  </si>
  <si>
    <t>ta_wave</t>
  </si>
  <si>
    <t>ta_reverb</t>
  </si>
  <si>
    <t>ta_dbu</t>
  </si>
  <si>
    <t>ta_dbl</t>
  </si>
  <si>
    <t>ta_dbp</t>
  </si>
  <si>
    <t>ta_gm2</t>
  </si>
  <si>
    <t>ta_inserts</t>
  </si>
  <si>
    <t>ta_phr</t>
  </si>
  <si>
    <t>ta_rota_live</t>
  </si>
  <si>
    <t>ta_cpn</t>
  </si>
  <si>
    <t>ta_vn_u</t>
  </si>
  <si>
    <t>ta_vn_l</t>
  </si>
  <si>
    <t>ta_vn_p</t>
  </si>
  <si>
    <t>LogicalAnlg</t>
  </si>
  <si>
    <t>Logical Btn 0</t>
  </si>
  <si>
    <t>LogicalAnlg 0</t>
  </si>
  <si>
    <t>LogicalBtn</t>
  </si>
  <si>
    <t>Button-Remap-Adressen grün</t>
  </si>
  <si>
    <t>Analog-Remap-Adressen blau</t>
  </si>
  <si>
    <t>SAM Reverb Pre HP 0</t>
  </si>
  <si>
    <t>SAM Reverb Pre HP 1</t>
  </si>
  <si>
    <t>SAM Reverb Pre HP 2</t>
  </si>
  <si>
    <t>SAM Reverb Pre HP 3</t>
  </si>
  <si>
    <t>SAM Reverb Hi Damp 0</t>
  </si>
  <si>
    <t>SAM Reverb Hi Damp 1</t>
  </si>
  <si>
    <t>SAM Reverb Hi Damp 2</t>
  </si>
  <si>
    <t>SAM Reverb Hi Damp 3</t>
  </si>
  <si>
    <t>SAM Reverb Tone Gain 0</t>
  </si>
  <si>
    <t>SAM Reverb Tone Gain 1</t>
  </si>
  <si>
    <t>SAM Reverb Tone Gain 2</t>
  </si>
  <si>
    <t>SAM Reverb Tone Gain 3</t>
  </si>
  <si>
    <t>SAM Reverb Time 0</t>
  </si>
  <si>
    <t>SAM Reverb Time 1</t>
  </si>
  <si>
    <t>SAM Reverb Time 2</t>
  </si>
  <si>
    <t>SAM Reverb Time 3</t>
  </si>
  <si>
    <t>SAM Reverb Tone Frequ 0</t>
  </si>
  <si>
    <t>SAM Reverb Tone Frequ 1</t>
  </si>
  <si>
    <t>SAM Reverb Tone Frequ 2</t>
  </si>
  <si>
    <t>SAM Reverb Tone Frequ 3</t>
  </si>
  <si>
    <t>Search Item</t>
  </si>
  <si>
    <t>init_valid</t>
  </si>
  <si>
    <t>eep_valid</t>
  </si>
  <si>
    <t>Menu-Sonderfälle Param = 0</t>
  </si>
  <si>
    <t>PHR Speed Slow TDA1022 (Progam 0)</t>
  </si>
  <si>
    <t>PHR Speed Slow TDA1022 (Progam 1)</t>
  </si>
  <si>
    <t>PHR Speed Slow TDA1022 (Progam 2)</t>
  </si>
  <si>
    <t>PHR Speed Slow TDA1022 (Progam 3)</t>
  </si>
  <si>
    <t>PHR Speed Slow TDA1022 (Progam 4)</t>
  </si>
  <si>
    <t>PHR Speed Slow TDA1022 (Progam 5)</t>
  </si>
  <si>
    <t>PHR Speed Slow TDA1022 (Progam 6)</t>
  </si>
  <si>
    <t>PHR Speed Slow TDA1022 (Progam 7)</t>
  </si>
  <si>
    <t>PHR Ramp Delay (Progam 0)</t>
  </si>
  <si>
    <t>PHR Ramp Delay (Progam 1)</t>
  </si>
  <si>
    <t>PHR Ramp Delay (Progam 2)</t>
  </si>
  <si>
    <t>PHR Ramp Delay (Progam 3)</t>
  </si>
  <si>
    <t>PHR Ramp Delay (Progam 4)</t>
  </si>
  <si>
    <t>PHR Ramp Delay (Progam 5)</t>
  </si>
  <si>
    <t>PHR Ramp Delay (Progam 6)</t>
  </si>
  <si>
    <t>PHR Ramp Delay (Progam 7)</t>
  </si>
  <si>
    <t>PHR Speed Slow TDA1022 (Live Edit)</t>
  </si>
  <si>
    <t>PHR Feedback (Live Edit)</t>
  </si>
  <si>
    <t>PHR Level Ph1 (Live Edit)</t>
  </si>
  <si>
    <t>PHR Level Ph2 (Live Edit)</t>
  </si>
  <si>
    <t>PHR Level Ph3 (Live Edit)</t>
  </si>
  <si>
    <t>PHR Level Dry (Live Edit)</t>
  </si>
  <si>
    <t>PHR Feedback Invert (Live Edit)</t>
  </si>
  <si>
    <t>PHR Ramp Delay (Live Edit)</t>
  </si>
  <si>
    <t>PHR Mod Vari Ph1 (Live Edit)</t>
  </si>
  <si>
    <t>PHR Mod Vari Ph2 (Live Edit)</t>
  </si>
  <si>
    <t>PHR Mod Vari Ph3 (Live Edit)</t>
  </si>
  <si>
    <t>PHR Mod Slow Ph1 (Live Edit)</t>
  </si>
  <si>
    <t>PHR Mod Slow Ph2 (Live Edit)</t>
  </si>
  <si>
    <t>PHR Mod Slow Ph3 (Live Edit)</t>
  </si>
  <si>
    <t>PHR Speed Vari Slow (Temp)</t>
  </si>
  <si>
    <t>PHR Speed Vari Fast (Temp)</t>
  </si>
  <si>
    <t>PHR Ramp Delay (Temp)</t>
  </si>
  <si>
    <t>ta_phr_prog</t>
  </si>
  <si>
    <t>ta_pots</t>
  </si>
  <si>
    <t>Knob Settings</t>
  </si>
  <si>
    <t>Knobs</t>
  </si>
  <si>
    <t>Rotary Knobs/Switches</t>
  </si>
  <si>
    <t>Volume Drawbars/Pots</t>
  </si>
  <si>
    <t>Master Output Volume</t>
  </si>
  <si>
    <t>Rotary Simulation Tube Amp Input Gain (affects tube amp distortion)</t>
  </si>
  <si>
    <t>Upper Manual Volume Adjust (full level required for tube distortion)</t>
  </si>
  <si>
    <t>Lower Manual Volume Adjust (full level required for tube distortion)</t>
  </si>
  <si>
    <t>Pedal Volume Adjust (full level required for tube distortion)</t>
  </si>
  <si>
    <t>Tone Pot on AO28 Preamp (treble adjust)</t>
  </si>
  <si>
    <t>Swell Cap Trim on AO28 Preamp (organ G-G output level adust prior to tube amp)</t>
  </si>
  <si>
    <t>ADSR on Upper Drawbar Tabs</t>
  </si>
  <si>
    <t>ADSR on Lower Drawbar Tabs</t>
  </si>
  <si>
    <t>Vibrato/Chorus Knob, 0=V1..5=C3</t>
  </si>
  <si>
    <t>Busbar Offsets (start note of manual, common to all manuals)</t>
  </si>
  <si>
    <t>LC Delay Line Capacitor Age (affects amplitude modulation)</t>
  </si>
  <si>
    <t>Vibrato Circuit PreEmphasis (treble gain when Vib/Ch on)</t>
  </si>
  <si>
    <t>Delay Line Frequency Response</t>
  </si>
  <si>
    <t>Chorus Effect Amount (wet signal)</t>
  </si>
  <si>
    <t>Chorus Bypass Amount (wet signal)</t>
  </si>
  <si>
    <t>Scanner Gearing (affects vibrato frequency)</t>
  </si>
  <si>
    <t>Scanner High Frequency Leakage (parasitic feedthrough)</t>
  </si>
  <si>
    <t>Keybed Setup</t>
  </si>
  <si>
    <t>Keybed Split Point Default</t>
  </si>
  <si>
    <t>Keybed Split Mode Default (0=Pedal to Lower, 1=Lower to upper, 2=Pedal to Upper, 3=Lower to Upper +1 Oct., 4=Lower to Upper +2 Oct.)</t>
  </si>
  <si>
    <t>Generator Transose (0=off, 1=+1 note, 255=-1 note etc.)</t>
  </si>
  <si>
    <t>Early Key Action on 1st Contact (Fatar keybeds only, no velocity when on)</t>
  </si>
  <si>
    <t>Drawbar 1' Turned Off When Percussion is ON (B3 behaviour)</t>
  </si>
  <si>
    <t>Drawbar 16' Foldback on Lowest Octave (0=foldback to 8', 1=no foldback, 2=foldback with muted 8' as found on B3, 3=no foldback with muted 16' )</t>
  </si>
  <si>
    <t>Foldback on Higher Notes Beyond Generator Range (off=M3/M100 mode, on=B3 mode)</t>
  </si>
  <si>
    <t>Contact Spring Flex (affects key click frequency)</t>
  </si>
  <si>
    <t>Contact Spring Damping (affects key click length)</t>
  </si>
  <si>
    <t>MIDI setup</t>
  </si>
  <si>
    <t>MIDI Base Channel (upper manual, lower = +1, pedal = +2)</t>
  </si>
  <si>
    <t>MIDI Output Mode (0=local out, 1=IN 1 THRU, 2=IN2 THRU, 3=USB THRU)</t>
  </si>
  <si>
    <t>MIDI CC Number for Swell/Expression</t>
  </si>
  <si>
    <t>MIDI CC Number for Master Volume</t>
  </si>
  <si>
    <t>Organ and Generator setup</t>
  </si>
  <si>
    <t>Swell Pedal Response (0=Hammond equalizing, 1=Böhm/Conn/Wersi equalizing, 2=linear response)</t>
  </si>
  <si>
    <t>Generator Tuning Mode (0=Hammond spread, 1=equal TOS, 2=single note generator, 3=detuned single note generator)</t>
  </si>
  <si>
    <t>Generator Size (number of generator outputs, affects foldback on upper octaves)</t>
  </si>
  <si>
    <t>Fixed Taper Value for Non-Tonewheel Organs (straight generator output level)</t>
  </si>
  <si>
    <t>Generator Output Wave (from 0=sine, 1=Hammond to 7=sawtooth, TBD)</t>
  </si>
  <si>
    <t>Generator Mechanical Flutter (0=off for TOS/single not generators, 3=typical B3)</t>
  </si>
  <si>
    <t>Generator Leakage (0=off for TOS/single not generators, 4=typical B3)</t>
  </si>
  <si>
    <t>Generator Tuning (0=433Hz, 7=440Hz, 15=447Hz)</t>
  </si>
  <si>
    <t>Generator Age and Keybed Tapering Scheme (0=1955 B3, 1=1961 B3, 2=1972 B3, 4=Recapped B3, 4= no tapering, 5=cheesy tapering)</t>
  </si>
  <si>
    <t>LC Cutoff frequency calculation factor</t>
  </si>
  <si>
    <t>TG Cap Set/Tapering</t>
  </si>
  <si>
    <t>TG LC Filter Fac</t>
  </si>
  <si>
    <t>Hochpassfilter nach Tastenkontakten, default = 64</t>
  </si>
  <si>
    <t>Dämpfung der Tastenkontakte, bestimmt "Klick"-Länge, höherer Wert = länger</t>
  </si>
  <si>
    <t>PHR Variable Slow Destination</t>
  </si>
  <si>
    <t>PHR Variable Fast Destination</t>
  </si>
  <si>
    <t>PHR Ensemble Slow Speed</t>
  </si>
  <si>
    <t>PHR Ramp Delay</t>
  </si>
  <si>
    <t>neu ab FW 5.070</t>
  </si>
  <si>
    <t>neu ab FW 5.071: Bit 3: Phase Invert, Bit 0:2 verschiedene Filterkombinationen im Feedback-Weg.</t>
  </si>
  <si>
    <t>Eintreffende MIDI-Werte für PHR werden mit 2 multipliziert (bis auf Feedback-Bits)!!</t>
  </si>
  <si>
    <t>Upper Envelope Drawbar 16</t>
  </si>
  <si>
    <t>Upper Envelope Drawbar 5 1/3</t>
  </si>
  <si>
    <t>Upper Envelope Drawbar 8</t>
  </si>
  <si>
    <t>Upper Envelope Drawbar 4</t>
  </si>
  <si>
    <t>Upper Envelope Drawbar 2 2/3</t>
  </si>
  <si>
    <t>Upper Envelope Drawbar 2</t>
  </si>
  <si>
    <t>Upper Envelope Drawbar 1 3/5</t>
  </si>
  <si>
    <t>Upper Envelope Drawbar 1 1/3</t>
  </si>
  <si>
    <t>Upper Envelope Drawbar 1</t>
  </si>
  <si>
    <t>Upper Envelope Mixture Drawbar 10</t>
  </si>
  <si>
    <t>Upper Envelope Mixture Drawbar 11</t>
  </si>
  <si>
    <t>Upper Envelope Mixture Drawbar 12</t>
  </si>
  <si>
    <t>H100 Mode</t>
  </si>
  <si>
    <t>NRPNs für alternativen ADRS-Envelope-Drawbarsatz:</t>
  </si>
  <si>
    <t>Upper Envelope Drawbar 3</t>
  </si>
  <si>
    <t>Upper Envelope Drawbar 5</t>
  </si>
  <si>
    <t>Upper Envelope Drawbar 6</t>
  </si>
  <si>
    <t>Upper Envelope Drawbar 7</t>
  </si>
  <si>
    <t>Upper Envelope Drawbar 9</t>
  </si>
  <si>
    <t>Upper Envelope Drawbar 10</t>
  </si>
  <si>
    <t>Upper Envelope Drawbar 11</t>
  </si>
  <si>
    <t>Upper Envelope Drawbar 12</t>
  </si>
  <si>
    <t>NRPN Data Entry LSB (!)</t>
  </si>
  <si>
    <t>NRPN Data Entry MSB (!)</t>
  </si>
  <si>
    <t>Neu ab FW 5.075: Beliebigen HX3.5-Parameter per NRPN setzen, Parameterwerte 0..16383 MSB</t>
  </si>
  <si>
    <t>ENV_TO_DRY_BITS</t>
  </si>
  <si>
    <t>ENA_CONT_BITS</t>
  </si>
  <si>
    <t>0..127</t>
  </si>
  <si>
    <t>NRPNs für Fußlagen-Freigabe/Select Upper</t>
  </si>
  <si>
    <t>entsprechend Drawbar-Belegung</t>
  </si>
  <si>
    <t>ta_direct_uprout</t>
  </si>
  <si>
    <t>Gating/Contact Modes</t>
  </si>
  <si>
    <t>H100 2ndVoice (Perc Decay Bypass)</t>
  </si>
  <si>
    <t>Upper Env/Perc Drawbar 16</t>
  </si>
  <si>
    <t>Upper Env/Perc Drawbar 5 1/3</t>
  </si>
  <si>
    <t>Upper Env/Perc Drawbar 8</t>
  </si>
  <si>
    <t>Upper Env/Perc Drawbar 4</t>
  </si>
  <si>
    <t>Upper Env/Perc Drawbar 2 2/3</t>
  </si>
  <si>
    <t>Upper Env/Perc Drawbar 2</t>
  </si>
  <si>
    <t>Upper Env/Perc Drawbar 1 3/5</t>
  </si>
  <si>
    <t>Upper Env/Perc Drawbar 1 1/3</t>
  </si>
  <si>
    <t>Upper Env/Perc Drawbar 1</t>
  </si>
  <si>
    <t>Upper Env/Perc Mixture Drawbar 10</t>
  </si>
  <si>
    <t>Upper Env/Perc Mixture Drawbar 11</t>
  </si>
  <si>
    <t>Upper Env/Perc Mixture Drawbar 12</t>
  </si>
  <si>
    <t>Upper Electronic Gating Percussion Drawbars</t>
  </si>
  <si>
    <t>Advaced Upper Routing Bits (Perc/ADSR Modify)</t>
  </si>
  <si>
    <t>ENV_TO_DRY_BITS (LSB), Drawbar 7..0</t>
  </si>
  <si>
    <t>ENA_CONT_BITS (LSB), Drawbar 7..0</t>
  </si>
  <si>
    <t>ENV_TO_DRY_BITS (MSB), Drawbar 11..8</t>
  </si>
  <si>
    <t>ENA_CONT_BITS (MSB), Drawbar 11..8</t>
  </si>
  <si>
    <t>H100 Harp Sustain</t>
  </si>
  <si>
    <t>Advanced Routing Bits</t>
  </si>
  <si>
    <t>H100 Harp Sustain Time</t>
  </si>
  <si>
    <t>Perc Ena on Live DB only</t>
  </si>
  <si>
    <t>neu ab FW 5.072: Perc-ADSR-Gesamtlautstärke auf Dry (wenn auf "kein VibCh/PHR" geschaltet)</t>
  </si>
  <si>
    <t>neu ab FW 5.075: Aktive H100 Percussion-Register werden Dauerton, immer Dry Channel</t>
  </si>
  <si>
    <t>ENA_ENV_DB_BITS</t>
  </si>
  <si>
    <t>ENA_ENV_DB_BITS (LSB), Drawbar 7..0</t>
  </si>
  <si>
    <t>ENA_ENV_DB_BITS (MSB), Drawbar 11..8</t>
  </si>
  <si>
    <t>ENA_ENV_FULL_BITS (LSB), Drawbar 7..0</t>
  </si>
  <si>
    <t>ENA_ENV_FULL_BITS (MSB), Drawbar 11..8</t>
  </si>
  <si>
    <t>Upper H100 Mode Tab #24</t>
  </si>
  <si>
    <t>Upper H100 Harp Sustain Tab #25</t>
  </si>
  <si>
    <t>Upper H100 2nd Voice Tab #26</t>
  </si>
  <si>
    <t>Phasing ROTOR Tab #16</t>
  </si>
  <si>
    <t>Phasing ENSEMBLE Tab #17</t>
  </si>
  <si>
    <t>Phasing CELESTETab #18</t>
  </si>
  <si>
    <t>Phasing FADING Tab #19</t>
  </si>
  <si>
    <t>Phasing WEAK Tab #20</t>
  </si>
  <si>
    <t>Phasing DEEP Tab #21</t>
  </si>
  <si>
    <t>Phasing FAST Tab #22</t>
  </si>
  <si>
    <t>Phasing RAMP/DELAY Tab #23</t>
  </si>
  <si>
    <t>Einzeltongenerator-Modus ON</t>
  </si>
  <si>
    <t>Reverb 1 ON Tab # 12</t>
  </si>
  <si>
    <t>Reverb 2 ON Tab # 13</t>
  </si>
  <si>
    <t>Vibrato Upper ON Tab #4</t>
  </si>
  <si>
    <t>Vibrato Lower ON Tab #5</t>
  </si>
  <si>
    <t>Upper to PHR Tab #10</t>
  </si>
  <si>
    <t>Lower to PHR Tab #11</t>
  </si>
  <si>
    <t>Pedal to Amp Tab #14</t>
  </si>
  <si>
    <t>neu ab FW 5.075: 8' Harp Sustain per ADSR EG, Festwerte</t>
  </si>
  <si>
    <t>H100-Mode + EG Mode = Versatile/Mixed Mode</t>
  </si>
  <si>
    <t>anderes Waveset, kleinerer Generator</t>
  </si>
  <si>
    <t>ENA_CONT_PERC_BITS (MSB), Drawbar 11..8</t>
  </si>
  <si>
    <t>ENA_CONT_PERC_BITS (LSB), Drawbar 7..0</t>
  </si>
  <si>
    <t>ENA_ENV_PERCMODE_BITS (LSB), Drawbar 7..0</t>
  </si>
  <si>
    <t>ENA_ENV_PERCMODE_BITS (MSB), Drawbar 11..8</t>
  </si>
  <si>
    <t>ENA_ENV_ADSRMODE_BITS (LSB), Drawbar 7..0</t>
  </si>
  <si>
    <t>ENA_ENV_ADSRMODE_BITS (MSB), Drawbar 11..8</t>
  </si>
  <si>
    <t>ENA_CONT_PERC_BITS</t>
  </si>
  <si>
    <t>ENA_ENV_PERCMODE_BITS</t>
  </si>
  <si>
    <t>ENA_ENV_ADSRMODE_BITS</t>
  </si>
  <si>
    <t>elektr. Kontakte auf Dry-Kanal:</t>
  </si>
  <si>
    <t>Je 4 Enable-Bits 0..3, 4..7, 8..11</t>
  </si>
  <si>
    <t>4 Mask-Bits, Fußlagen 5 bis 8 auf elektr. Tastung</t>
  </si>
  <si>
    <t>4 Mask-Bits, Fußlagen 9 bis 12 auf elektr. Tastung</t>
  </si>
  <si>
    <t>neu ab FW 5.075: Mit Mask Bits gesetzte EG-Fußlagen gehen auf Dry Channel (nur EG Mode = ON)</t>
  </si>
  <si>
    <t>neu ab FW 5.075: Mask Bits werden in EG-Modi (OrganModel 2, 3) Percussion-Fußlagen</t>
  </si>
  <si>
    <t>neu ab FW 5.075: Percussion-Fußlagen durch EG Mask Bits eingeschaltet, 96-Töne-Generator</t>
  </si>
  <si>
    <t>Upper 1 Mask Bits</t>
  </si>
  <si>
    <t>Upper 2 Mask Bits</t>
  </si>
  <si>
    <t>Upper 3 Mask Bits</t>
  </si>
  <si>
    <t>Lower EG 1 Mask Bits</t>
  </si>
  <si>
    <t>Lower EG 2 Mask Bits</t>
  </si>
  <si>
    <t>Lower EG 3 Mask Bits</t>
  </si>
  <si>
    <t>Leslie RUN Tab #6</t>
  </si>
  <si>
    <t>Upper Mask to PercMode Tab #28</t>
  </si>
  <si>
    <t>Upper Mask to Dry Tab #29</t>
  </si>
  <si>
    <t>wenn ENA_ENV_PERCMODE_BITS gesetzt</t>
  </si>
  <si>
    <t>Für Percussion mit elektronischer Tastung über ADSR,</t>
  </si>
  <si>
    <t>NRPN MSB,LSB muss in 7-Bit-Fragmente zerlegt sein. Für Werte bis 127 nur LSB senden.</t>
  </si>
  <si>
    <t>diese zusätzlich benutzen:</t>
  </si>
  <si>
    <t>Falls nur 2 Pedal-DBs,</t>
  </si>
  <si>
    <t>H100 2ndVoice</t>
  </si>
  <si>
    <t>H100 HarpSust</t>
  </si>
  <si>
    <t xml:space="preserve">EG MaskToDry </t>
  </si>
  <si>
    <t>H100 2nd Voice Volume</t>
  </si>
  <si>
    <t>Upper Dry Channel Volume Adjust (VibCh/PHR Bypass)</t>
  </si>
  <si>
    <t>H100 2nd Voice Level</t>
  </si>
  <si>
    <t>0..255</t>
  </si>
  <si>
    <t>0..15</t>
  </si>
  <si>
    <t>Falls erforderlich, erst Data MSB (CC #6) auf Kanal 2 senden, macht noch nichts</t>
  </si>
  <si>
    <t>Dann Data LSB (CC #6) auf Kanal 1 senden, setzt dann den gewünschten Wert</t>
  </si>
  <si>
    <t>Data MSB wird danach automatisch wieder auf 0 gesetzt (sicherheitshalber)</t>
  </si>
  <si>
    <t>NRPN senden: Parameter-Nummer senden, Reihenfolge MSB/LSB egal.</t>
  </si>
  <si>
    <t>Data MSB, LSB (7+7 Bit)</t>
  </si>
  <si>
    <t>Upper Electr. Gating Mode Tab #27</t>
  </si>
  <si>
    <t>NICHT BENUTZEN! Als SplitMode an AVR</t>
  </si>
  <si>
    <t>NICHT BENUTZEN! Als SplitPoint an AVR</t>
  </si>
  <si>
    <t>mechanische Kontakte</t>
  </si>
  <si>
    <t>elektronische Kontakte</t>
  </si>
  <si>
    <t>Hammond-Percussio</t>
  </si>
  <si>
    <t>elektr. Percussion per ADSR</t>
  </si>
  <si>
    <t>elektr. Kontakte mit ADSR-Envelope</t>
  </si>
  <si>
    <t>Art (Pedal)</t>
  </si>
  <si>
    <t>CC 0..15</t>
  </si>
  <si>
    <t>Envelope Drawbars auf Pedal-Kanal!</t>
  </si>
  <si>
    <t>Alternativ über NRPN erreichbar:</t>
  </si>
  <si>
    <t>Ändert ENA-BITs!</t>
  </si>
  <si>
    <t>Relative Organ Volume</t>
  </si>
  <si>
    <t>GM2 DSP/Piano Setup</t>
  </si>
  <si>
    <t>Acoustic Grand Piano</t>
  </si>
  <si>
    <t>Bright Acoustic Piano</t>
  </si>
  <si>
    <t>Electric Grand Piano</t>
  </si>
  <si>
    <t>Honky-tonk Piano</t>
  </si>
  <si>
    <t>Electric Piano 1</t>
  </si>
  <si>
    <t>Electric Piano 2</t>
  </si>
  <si>
    <t>Harpsichord</t>
  </si>
  <si>
    <t>Clavi</t>
  </si>
  <si>
    <t>Celesta</t>
  </si>
  <si>
    <t>Glockenspiel</t>
  </si>
  <si>
    <t>Music Box</t>
  </si>
  <si>
    <t>Vibraphone</t>
  </si>
  <si>
    <t>Marimba</t>
  </si>
  <si>
    <t>Xylophone</t>
  </si>
  <si>
    <t>Tubular Bells</t>
  </si>
  <si>
    <t>Dulcimer</t>
  </si>
  <si>
    <t>Percussive Organ</t>
  </si>
  <si>
    <t>Rock Organ</t>
  </si>
  <si>
    <t>Church Organ</t>
  </si>
  <si>
    <t>Reed Organ</t>
  </si>
  <si>
    <t>Accordion</t>
  </si>
  <si>
    <t>Tango Accordion</t>
  </si>
  <si>
    <t>Acoustic Guitar (nylon)</t>
  </si>
  <si>
    <t>Acoustic Guitar (steel)</t>
  </si>
  <si>
    <t>Electric Guitar (jazz)</t>
  </si>
  <si>
    <t>Electric Guitar (clean)</t>
  </si>
  <si>
    <t>Electric Guitar (muted)</t>
  </si>
  <si>
    <t>Overdriven Guitar</t>
  </si>
  <si>
    <t>Distortion Guitar</t>
  </si>
  <si>
    <t>Acoustic Bass</t>
  </si>
  <si>
    <t>Electric Bass (finger)</t>
  </si>
  <si>
    <t>Electric Bass (pick)</t>
  </si>
  <si>
    <t>Fretless Bass</t>
  </si>
  <si>
    <t>Slap Bass 1</t>
  </si>
  <si>
    <t>Slap Bass 2</t>
  </si>
  <si>
    <t>Synth Bass 1</t>
  </si>
  <si>
    <t>Synth Bass 2</t>
  </si>
  <si>
    <t>Violin</t>
  </si>
  <si>
    <t>Viola</t>
  </si>
  <si>
    <t>Cello</t>
  </si>
  <si>
    <t>Contrabass</t>
  </si>
  <si>
    <t>Tremolo Strings</t>
  </si>
  <si>
    <t>Pizzicato Strings</t>
  </si>
  <si>
    <t>Orchestral Harp</t>
  </si>
  <si>
    <t>Timpani</t>
  </si>
  <si>
    <t>String Ensemble 1</t>
  </si>
  <si>
    <t>String Ensemble 2</t>
  </si>
  <si>
    <t>SynthStrings 1</t>
  </si>
  <si>
    <t>SynthStrings 2</t>
  </si>
  <si>
    <t>Choir Aahs</t>
  </si>
  <si>
    <t>Voice Oohs</t>
  </si>
  <si>
    <t>Synth Voice</t>
  </si>
  <si>
    <t>Orchestra Hit</t>
  </si>
  <si>
    <t>Trumpet</t>
  </si>
  <si>
    <t>Trombone</t>
  </si>
  <si>
    <t>Tuba</t>
  </si>
  <si>
    <t>Muted Trumpet</t>
  </si>
  <si>
    <t>French Horn</t>
  </si>
  <si>
    <t>Brass Section</t>
  </si>
  <si>
    <t>SynthBrass 1</t>
  </si>
  <si>
    <t>SynthBrass 2</t>
  </si>
  <si>
    <t>Soprano Sax</t>
  </si>
  <si>
    <t>Alto Sax</t>
  </si>
  <si>
    <t>Tenor Sax</t>
  </si>
  <si>
    <t>Baritone Sax</t>
  </si>
  <si>
    <t>Oboe</t>
  </si>
  <si>
    <t>English Horn</t>
  </si>
  <si>
    <t>Bassoon</t>
  </si>
  <si>
    <t>Clarinet</t>
  </si>
  <si>
    <t>Piccolo</t>
  </si>
  <si>
    <t>Flute</t>
  </si>
  <si>
    <t>Recorder</t>
  </si>
  <si>
    <t>Pan Flute</t>
  </si>
  <si>
    <t>Blown Bottle</t>
  </si>
  <si>
    <t>Shakuhachi</t>
  </si>
  <si>
    <t>Whistle</t>
  </si>
  <si>
    <t>Ocarina</t>
  </si>
  <si>
    <t>Lead 1 (square)</t>
  </si>
  <si>
    <t>Lead 2 (sawtooth)</t>
  </si>
  <si>
    <t>Lead 3 (calliope)</t>
  </si>
  <si>
    <t>Lead 4 (chiff)</t>
  </si>
  <si>
    <t>Lead 5 (charang)</t>
  </si>
  <si>
    <t>Lead 6 (voice)</t>
  </si>
  <si>
    <t>Lead 7 (fifths)</t>
  </si>
  <si>
    <t>Lead 8 (bass + lead)</t>
  </si>
  <si>
    <t>Pad 1 (new age)</t>
  </si>
  <si>
    <t>Pad 2 (warm)</t>
  </si>
  <si>
    <t>Pad 3 (polysynth)</t>
  </si>
  <si>
    <t>Pad 4 (choir)</t>
  </si>
  <si>
    <t>Pad 5 (bowed)</t>
  </si>
  <si>
    <t>Pad 6 (metallic)</t>
  </si>
  <si>
    <t>Pad 7 (halo)</t>
  </si>
  <si>
    <t>Pad 8 (sweep)</t>
  </si>
  <si>
    <t>FX 1 (rain)</t>
  </si>
  <si>
    <t>FX 2 (soundtrack)</t>
  </si>
  <si>
    <t>FX 3 (crystal)</t>
  </si>
  <si>
    <t>FX 4 (atmosphere)</t>
  </si>
  <si>
    <t>FX 5 (brightness)</t>
  </si>
  <si>
    <t>FX 6 (goblins)</t>
  </si>
  <si>
    <t>FX 7 (echoes)</t>
  </si>
  <si>
    <t>FX 8 (sci-fi)</t>
  </si>
  <si>
    <t>Sitar</t>
  </si>
  <si>
    <t>Banjo</t>
  </si>
  <si>
    <t>Shamisen</t>
  </si>
  <si>
    <t>Koto</t>
  </si>
  <si>
    <t>Kalimba</t>
  </si>
  <si>
    <t>Bag pipe</t>
  </si>
  <si>
    <t>Fiddle</t>
  </si>
  <si>
    <t>Shanai</t>
  </si>
  <si>
    <t>Tinkle Bell</t>
  </si>
  <si>
    <t>Agogo</t>
  </si>
  <si>
    <t>Steel Drums</t>
  </si>
  <si>
    <t>Woodblock</t>
  </si>
  <si>
    <t>Taiko Drum</t>
  </si>
  <si>
    <t>Melodic Tom</t>
  </si>
  <si>
    <t>Synth Drum</t>
  </si>
  <si>
    <t>Reverse Cymbal</t>
  </si>
  <si>
    <t>Guitar Fret Noise</t>
  </si>
  <si>
    <t>Breath Noise</t>
  </si>
  <si>
    <t>Seashore</t>
  </si>
  <si>
    <t>Bird Tweet</t>
  </si>
  <si>
    <t>Telephone Ring</t>
  </si>
  <si>
    <t>Helicopter</t>
  </si>
  <si>
    <t>Applause</t>
  </si>
  <si>
    <t>Gunshot</t>
  </si>
  <si>
    <t>c_MenuMaskArr: array[0..c_MenuLen] of Byte = (</t>
  </si>
  <si>
    <t>UpperADSR Hrm</t>
  </si>
  <si>
    <t xml:space="preserve">Param # </t>
  </si>
  <si>
    <t>t_transpose</t>
  </si>
  <si>
    <t>Overall Reverb</t>
  </si>
  <si>
    <t>TG Bottom 16 Octave Taper Val</t>
  </si>
  <si>
    <t>Tapering value for first octave 16' Drawbar</t>
  </si>
  <si>
    <t>PHR Program 1 Setup (not used)</t>
  </si>
  <si>
    <t>WersiVoice/Böhm Phasing Rotor</t>
  </si>
  <si>
    <t>PHR Progs</t>
  </si>
  <si>
    <t>ScanVib Progs</t>
  </si>
  <si>
    <t>Percussion/Vibrato/Rotary  Buttons/Switches</t>
  </si>
  <si>
    <t>temp_valid</t>
  </si>
  <si>
    <t>Menu Enables Part 1</t>
  </si>
  <si>
    <t>Menu Enables Part 2</t>
  </si>
  <si>
    <t>Menu Enables 2</t>
  </si>
  <si>
    <t>temp_invalid</t>
  </si>
  <si>
    <t>Upper EGP</t>
  </si>
  <si>
    <t>Tabs Inserts</t>
  </si>
  <si>
    <t>Tabs PHR</t>
  </si>
  <si>
    <t>Tabs EG</t>
  </si>
  <si>
    <t>Analog Input 0 (UPR PL22-1) Function</t>
  </si>
  <si>
    <t>Analog Input 1 (UPR PL22-2) Function</t>
  </si>
  <si>
    <t>Analog Input 2 (UPR PL22-3) Function</t>
  </si>
  <si>
    <t>Analog Input 3 (UPR PL22-4) Function</t>
  </si>
  <si>
    <t>Analog Input 4 (UPR PL22-5) Function</t>
  </si>
  <si>
    <t>Analog Input 5 (UPR PL22-6) Function</t>
  </si>
  <si>
    <t>Analog Input 6 (UPR PL22-7) Function</t>
  </si>
  <si>
    <t>Analog Input 7 (UPR PL22-8) Function</t>
  </si>
  <si>
    <t>Analog Input 8 (UPR PL22-9) Function</t>
  </si>
  <si>
    <t>Analog Input 9 (UPR PL22-10) Function</t>
  </si>
  <si>
    <t>Analog Input 10 (UPR PL22-11) Function</t>
  </si>
  <si>
    <t>Analog Input 11 (UPR PL22-12) Function</t>
  </si>
  <si>
    <t>Analog Input 12 (LWR PL23-1) Function</t>
  </si>
  <si>
    <t>Analog Input 13 (LWR PL23-2) Function</t>
  </si>
  <si>
    <t>Analog Input 14 (LWR PL23-3) Function</t>
  </si>
  <si>
    <t>Analog Input 15 (LWR PL23-4) Function</t>
  </si>
  <si>
    <t>Analog Input 16 (LWR PL23-5) Function</t>
  </si>
  <si>
    <t>Analog Input 17 (LWR PL23-6) Function</t>
  </si>
  <si>
    <t>Analog Input 18 (LWR PL23-7) Function</t>
  </si>
  <si>
    <t>Analog Input 19 (LWR PL23-8) Function</t>
  </si>
  <si>
    <t>Analog Input 20 (LWR PL23-9) Function</t>
  </si>
  <si>
    <t>Analog Input 21 (LWR PL23-10) Function</t>
  </si>
  <si>
    <t>Analog Input 22 (LWR PL23-11) Function</t>
  </si>
  <si>
    <t>Analog Input 23 (LWR PL23-12) Function</t>
  </si>
  <si>
    <t>ScanVib Setup</t>
  </si>
  <si>
    <t>SAM Reverb Algorithm for Reverb OFF (0)</t>
  </si>
  <si>
    <t>SAM Reverb Algorithm for Reverb I (1)</t>
  </si>
  <si>
    <t>SAM Reverb Algorithm for Reverb II (2)</t>
  </si>
  <si>
    <t>SAM Reverb Algorithm for Reverb I+II (3)</t>
  </si>
  <si>
    <t>Perc/2ndV Vol</t>
  </si>
  <si>
    <t>EGenvDB Mix 3</t>
  </si>
  <si>
    <t>EGenvDB Mix 2</t>
  </si>
  <si>
    <t>EGenvDB Mix 1</t>
  </si>
  <si>
    <t xml:space="preserve">EGenvDB 1    </t>
  </si>
  <si>
    <t>EGenvDB 1 1/3</t>
  </si>
  <si>
    <t>EGenvDB 1 3/5</t>
  </si>
  <si>
    <t xml:space="preserve">EGenvDB 2    </t>
  </si>
  <si>
    <t>EGenvDB 2 2/3</t>
  </si>
  <si>
    <t xml:space="preserve">EGenvDB 4    </t>
  </si>
  <si>
    <t xml:space="preserve">EGenvDB 8    </t>
  </si>
  <si>
    <t>EGenvDB 5 1/3</t>
  </si>
  <si>
    <t xml:space="preserve">EGenvDB 16   </t>
  </si>
  <si>
    <t>ts_voice_upr</t>
  </si>
  <si>
    <t>ts_voice_lwr</t>
  </si>
  <si>
    <t>ts_voice_ped</t>
  </si>
  <si>
    <t>TG Bottom 16' Octave Taper Val</t>
  </si>
  <si>
    <t>c_MenuLen</t>
  </si>
  <si>
    <t>Preset 16 Configuration</t>
  </si>
  <si>
    <t>Preset 16 Configuratio (0=normal, 1=Split Upper/Lower, 2=Split Upper/Common, 3= Split Lower/Common)</t>
  </si>
  <si>
    <t>Percussion Enable On Live DB only</t>
  </si>
  <si>
    <t>If ON, Percussion is enabled only when Upper Voice is Live DB (Voice 0)</t>
  </si>
  <si>
    <t xml:space="preserve">Bass Equal   </t>
  </si>
  <si>
    <t xml:space="preserve">Mid Equal    </t>
  </si>
  <si>
    <t xml:space="preserve">Treble Equal </t>
  </si>
  <si>
    <t>ta_trimpots</t>
  </si>
  <si>
    <t>ta_swell</t>
  </si>
  <si>
    <t>Equ Mid Frequency</t>
  </si>
  <si>
    <t>Equ Mid Peak/Q</t>
  </si>
  <si>
    <t>Equ Mid Peak/Q 0,3..1,5</t>
  </si>
  <si>
    <t>t_items_localena</t>
  </si>
  <si>
    <t xml:space="preserve">Local On/Off </t>
  </si>
  <si>
    <t>Keyboard Transpose</t>
  </si>
  <si>
    <t>Keyboard Transose (0=off, 1=+1 note, 255=-1 note etc.)</t>
  </si>
  <si>
    <t>Generator Tuning</t>
  </si>
  <si>
    <t>(RFU)</t>
  </si>
  <si>
    <t>GM2 (reserved for future use)</t>
  </si>
  <si>
    <t>Generator Mode</t>
  </si>
  <si>
    <t>Menu Enables Part 3</t>
  </si>
  <si>
    <t>Menu Enables 3</t>
  </si>
  <si>
    <t>Enable Table saved to EEPROM startup defaults</t>
  </si>
  <si>
    <t xml:space="preserve">KeyTranspose </t>
  </si>
  <si>
    <t>ADC Scaling</t>
  </si>
  <si>
    <t>ADC Scaling for analog Drawbar Input control voltages (100 = 100%, more for limited potentiometer voltage range)</t>
  </si>
  <si>
    <t>Equ Treble Control</t>
  </si>
  <si>
    <t>Parametric Mid Equalizer Center Peak/Damping Q 0,3..1,5 (peak sharpness)</t>
  </si>
  <si>
    <t>ScannerVib Program 0 Setup (B3 default)</t>
  </si>
  <si>
    <t>ScannerVib Program 1 Setup (B3 old)</t>
  </si>
  <si>
    <t>ScannerVib Program 2 Setup (M3/M100)</t>
  </si>
  <si>
    <t>ScannerVib Program 3 Setup (H100)</t>
  </si>
  <si>
    <t>ScannerVib Program 6 Setup (Conn SNG)</t>
  </si>
  <si>
    <t>Scanner Vibrato Setup (active Generator)</t>
  </si>
  <si>
    <t>Scanner Vibrato Circuit Setup, temp values (loaded from ScanVib Progs), saved to ScanVib setup of active generator model</t>
  </si>
  <si>
    <t>Volumes and Trim Pots</t>
  </si>
  <si>
    <t>AO28 Tone Pot</t>
  </si>
  <si>
    <t>AO28 Trim Cap Swell</t>
  </si>
  <si>
    <t>AO28 Minimal Swell Volume</t>
  </si>
  <si>
    <t>Equalizer Bypass</t>
  </si>
  <si>
    <t>EG MaskToADSR</t>
  </si>
  <si>
    <t>TubeAmpBypass</t>
  </si>
  <si>
    <t>Tube Amp Bypass</t>
  </si>
  <si>
    <t>Rotary Speaker Bypass</t>
  </si>
  <si>
    <t>Separate Pedal Output</t>
  </si>
  <si>
    <t>SeparatePedal</t>
  </si>
  <si>
    <t>MIDI Pre-defined CC Set (0=NI B4, 1=VOCE, 2=KEY B, 3=Harmichord, 4=Hammond XK, 5=Hammond SK, 6=Versatile, 7=not used)</t>
  </si>
  <si>
    <t>4 Mask-Bits, Fußlagen 1 bis 4 auf elektr. Tastung oder H100-Percussion-Fußlagen (OrganModel = 1)</t>
  </si>
  <si>
    <t>neu ab FW 5.075: Elektr.Tastung statt mechanische Kontakte, Generator 96 Noten, weniger Klirrfaktor</t>
  </si>
  <si>
    <t>Latching Preset Keys</t>
  </si>
  <si>
    <t>Use latching-type keys (as on vintage Hammond consoles) connected to Preset12-2</t>
  </si>
  <si>
    <t>Generator Model Limit</t>
  </si>
  <si>
    <t>Additional Tab Panels are Switch Inputs</t>
  </si>
  <si>
    <t>t_gm_prg0</t>
  </si>
  <si>
    <t>t_gm_prg1</t>
  </si>
  <si>
    <t>t_gm_prg4</t>
  </si>
  <si>
    <t>t_gm_prg5</t>
  </si>
  <si>
    <t>Pedal GM Layer 1 Voice</t>
  </si>
  <si>
    <t>Pedal GM Layer 2 Voice</t>
  </si>
  <si>
    <t>Pedal GM Layer 1 Level</t>
  </si>
  <si>
    <t>Pedal GM Layer 2 Level</t>
  </si>
  <si>
    <t>Lower GM Layer 1 Voice</t>
  </si>
  <si>
    <t>Lower GM Layer 2 Voice</t>
  </si>
  <si>
    <t>Lower GM Layer 2 Level</t>
  </si>
  <si>
    <t>Lower GM Layer 1 Level</t>
  </si>
  <si>
    <t>Upper GM Layer 1 Voice</t>
  </si>
  <si>
    <t>Upper GM Layer 1 Level</t>
  </si>
  <si>
    <t>Upper GM Layer 2 Voice</t>
  </si>
  <si>
    <t>Upper GM Layer 2 Level</t>
  </si>
  <si>
    <t>Upper GM Layer 1 Harmonic</t>
  </si>
  <si>
    <t>Upper GM Layer 2 Harmonic</t>
  </si>
  <si>
    <t>Upper GM Layer 2 Detune</t>
  </si>
  <si>
    <t>Lower GM Layer 1 Harmonic</t>
  </si>
  <si>
    <t>Lower GM Layer 2 Harmonic</t>
  </si>
  <si>
    <t>Lower GM Layer 2 Detune</t>
  </si>
  <si>
    <t>Pedal GM Layer 1 Harmonic</t>
  </si>
  <si>
    <t>Pedal GM Layer 2 Harmonic</t>
  </si>
  <si>
    <t>Pedal GM Layer 2 Detune</t>
  </si>
  <si>
    <t>UpperGM Lvl 2</t>
  </si>
  <si>
    <t>UpperGM Lvl 1</t>
  </si>
  <si>
    <t>LowerGM Lvl 1</t>
  </si>
  <si>
    <t>LowerGM Lvl 2</t>
  </si>
  <si>
    <t>PedalGM Lvl 1</t>
  </si>
  <si>
    <t>PedalGM Lvl 2</t>
  </si>
  <si>
    <t>UpperGM Hrm 1</t>
  </si>
  <si>
    <t>UpperGM Detn2</t>
  </si>
  <si>
    <t>UpperGM Harm2</t>
  </si>
  <si>
    <t>UpperGM Prg 1</t>
  </si>
  <si>
    <t>UpperGM Prg 2</t>
  </si>
  <si>
    <t>LowerGM Harm1</t>
  </si>
  <si>
    <t>LowerGM Prg 2</t>
  </si>
  <si>
    <t>LowerGM Harm2</t>
  </si>
  <si>
    <t>LowerGM Detn2</t>
  </si>
  <si>
    <t>LowerGM Prg 1</t>
  </si>
  <si>
    <t>PedalGM Prg 1</t>
  </si>
  <si>
    <t>PedalGM Harm1</t>
  </si>
  <si>
    <t>PedalGM Prg 2</t>
  </si>
  <si>
    <t>PedalGM Harm2</t>
  </si>
  <si>
    <t>PedalGM Detn2</t>
  </si>
  <si>
    <t>t_gm_prg2</t>
  </si>
  <si>
    <t>t_gm_prg6</t>
  </si>
  <si>
    <t>Pedal DB Mix</t>
  </si>
  <si>
    <t>Param#</t>
  </si>
  <si>
    <t>Hammond</t>
  </si>
  <si>
    <t>LSI Sine</t>
  </si>
  <si>
    <t>LSI Square</t>
  </si>
  <si>
    <t>Single Note</t>
  </si>
  <si>
    <t>in Menu</t>
  </si>
  <si>
    <t>Pedal 4 Drawbars AutoMix/H100</t>
  </si>
  <si>
    <t xml:space="preserve">TG Tuning    </t>
  </si>
  <si>
    <t>Tabs Upper ADSR Enable</t>
  </si>
  <si>
    <t>Tabs Lower ADSR Enable</t>
  </si>
  <si>
    <t>Analog MPX Input Assignment/Remap</t>
  </si>
  <si>
    <t>MPX Remap Table saved to EEPROM startup defaults</t>
  </si>
  <si>
    <t>ts_eepdefs</t>
  </si>
  <si>
    <t>c_MenuSaveDestArr: array[0..c_MenuLen] of t_savedest = (</t>
  </si>
  <si>
    <t>Upper Synth</t>
  </si>
  <si>
    <t>Upper GM Synth</t>
  </si>
  <si>
    <t>Lower GM Synth</t>
  </si>
  <si>
    <t>Lower Synth</t>
  </si>
  <si>
    <t>Pedal GM Synth</t>
  </si>
  <si>
    <t>Pedal Synth</t>
  </si>
  <si>
    <t>edit_table_1</t>
  </si>
  <si>
    <t>Busbar Levels, Hammond/Default</t>
  </si>
  <si>
    <t>Busbar Level 16'</t>
  </si>
  <si>
    <t>Busbar Level 5 1/3'</t>
  </si>
  <si>
    <t>Busbar Level 8'</t>
  </si>
  <si>
    <t>Busbar Level 4'</t>
  </si>
  <si>
    <t>Busbar Level 2 2/3'</t>
  </si>
  <si>
    <t>Busbar Level 2'</t>
  </si>
  <si>
    <t>Busbar Level 1 3/5'</t>
  </si>
  <si>
    <t>Busbar Level 1 1/3'</t>
  </si>
  <si>
    <t>Busbar Level 1'</t>
  </si>
  <si>
    <t>Busbar Level 10 (Mixture)</t>
  </si>
  <si>
    <t>Busbar Level 11 (Mixture)</t>
  </si>
  <si>
    <t>Busbar Level 12 (Mixture)</t>
  </si>
  <si>
    <t>Busbar Level 13 (Mixture)</t>
  </si>
  <si>
    <t>Busbar Level 14 (Mixture)</t>
  </si>
  <si>
    <t>Busbar Level 15 (Mixture)</t>
  </si>
  <si>
    <t>Preset/EEPROM Structure Version</t>
  </si>
  <si>
    <t>Magic Flag</t>
  </si>
  <si>
    <t xml:space="preserve">PedalDB 8H  </t>
  </si>
  <si>
    <t xml:space="preserve">Phasing Fast </t>
  </si>
  <si>
    <t>ts_goto_ini</t>
  </si>
  <si>
    <t>Main Menu</t>
  </si>
  <si>
    <t xml:space="preserve">PHR &lt;Mode&gt;   </t>
  </si>
  <si>
    <t xml:space="preserve">EnvEna &lt;drb&gt; </t>
  </si>
  <si>
    <t xml:space="preserve">EnvEna ToDry </t>
  </si>
  <si>
    <t>t_drawbar</t>
  </si>
  <si>
    <t>Wrap Menus</t>
  </si>
  <si>
    <t>Wrapping Menus if ON, Limit to Start/End if OFF</t>
  </si>
  <si>
    <t>Submenu</t>
  </si>
  <si>
    <t>Scanner Gears</t>
  </si>
  <si>
    <t>VibCh PreEmph</t>
  </si>
  <si>
    <t>VibCh Reflect</t>
  </si>
  <si>
    <t>VibCh Respons</t>
  </si>
  <si>
    <t xml:space="preserve">VibCh Age/AM </t>
  </si>
  <si>
    <t xml:space="preserve">Vib C1 Mod   </t>
  </si>
  <si>
    <t xml:space="preserve">Vib V1 Mod   </t>
  </si>
  <si>
    <t xml:space="preserve">Vib V2 Mod   </t>
  </si>
  <si>
    <t xml:space="preserve">Vib C2 Mod   </t>
  </si>
  <si>
    <t xml:space="preserve">Vib V3 Mod   </t>
  </si>
  <si>
    <t xml:space="preserve">Vib C3 Mod   </t>
  </si>
  <si>
    <t>Ch ScannerLvl</t>
  </si>
  <si>
    <t>Ch Bypass Lvl</t>
  </si>
  <si>
    <t>c_MenuGotoArr: array[0..c_MainMenuEnd] of byte = (</t>
  </si>
  <si>
    <t xml:space="preserve">Split Keyb   </t>
  </si>
  <si>
    <t>Upper Menu</t>
  </si>
  <si>
    <t>Lower Menu</t>
  </si>
  <si>
    <t>Pedal Menu</t>
  </si>
  <si>
    <t>Reverb Menu</t>
  </si>
  <si>
    <t>Percussion Menu</t>
  </si>
  <si>
    <t>Vib/Chorus Menu</t>
  </si>
  <si>
    <t>PHR Mode Menu</t>
  </si>
  <si>
    <t>Rotary Menu</t>
  </si>
  <si>
    <t>c_MenuStartArr: array[0..c_MenuGroups] of Byte = (</t>
  </si>
  <si>
    <t>c_MenuEndArr: array[0..c_MenuGroups] of Byte = (</t>
  </si>
  <si>
    <t>MIDI/Split Menu</t>
  </si>
  <si>
    <t xml:space="preserve">SD File Exec </t>
  </si>
  <si>
    <t>Audio Menu</t>
  </si>
  <si>
    <t>Organ Setup Menu</t>
  </si>
  <si>
    <t xml:space="preserve">PedalDB 8H   </t>
  </si>
  <si>
    <t xml:space="preserve">Organ Volume </t>
  </si>
  <si>
    <t xml:space="preserve">Synth Volume </t>
  </si>
  <si>
    <t>Busbar Levels</t>
  </si>
  <si>
    <t>3-Band-Equalizer</t>
  </si>
  <si>
    <t>Equ Treble Peak/Q 0,3..1,5</t>
  </si>
  <si>
    <t>Equ Bass Peak/Q 0,3..1,5</t>
  </si>
  <si>
    <t>Equ Mid Control</t>
  </si>
  <si>
    <t>Equ Mid Center Frequ 125..4000Hz</t>
  </si>
  <si>
    <t>Parametric Bass Equalizer Center Peak/Damping Q 0,3..1,5 (peak sharpness)</t>
  </si>
  <si>
    <t>Parametric Bass Equalizer Control</t>
  </si>
  <si>
    <t>Parametric Bass Equalizer Center Frequency</t>
  </si>
  <si>
    <t>Parametric Mid Equalizer Control</t>
  </si>
  <si>
    <t>Parametric Mid Equalizer Center Frequency</t>
  </si>
  <si>
    <t>Parametric Treble Equalizer Control</t>
  </si>
  <si>
    <t>Parametric Treble Equalizer Center Frequency; on OEM Module: Swell Volume Level (swell pedal and master output level combined for Keyswerk SEMPRA)</t>
  </si>
  <si>
    <t>Parametric Treble Equalizer Center Peak/Damping Q 0,3..1,5 (peak sharpness)</t>
  </si>
  <si>
    <t>Equ Bass Control</t>
  </si>
  <si>
    <t>Equ Treble Peak/Q if FullParametric</t>
  </si>
  <si>
    <t>Equ Treble Frequency if FullParametric</t>
  </si>
  <si>
    <t>Equ Bass Frequency if FullParametric</t>
  </si>
  <si>
    <t>Equ Bass Peak/Q if FullParametric</t>
  </si>
  <si>
    <t>Equ FullParametric Enable</t>
  </si>
  <si>
    <t>Equ Bass Center Frequ 32..2000Hz</t>
  </si>
  <si>
    <t>Equ Full Parametric Enable</t>
  </si>
  <si>
    <t>Enable Full Parametric Equalizer Mode for Bass/Treble</t>
  </si>
  <si>
    <t>Equ Treble Center Frequ 500..8500Hz</t>
  </si>
  <si>
    <t xml:space="preserve">Bass Equ Frq </t>
  </si>
  <si>
    <t>Bass Equ Peak</t>
  </si>
  <si>
    <t xml:space="preserve">Treb Equ Frq </t>
  </si>
  <si>
    <t>Treb Equ Peak</t>
  </si>
  <si>
    <t xml:space="preserve">Mid Equ Peak </t>
  </si>
  <si>
    <t xml:space="preserve">Mid Equ Frq  </t>
  </si>
  <si>
    <t xml:space="preserve">Parametr B/T </t>
  </si>
  <si>
    <t>Sync PHR/Rotr</t>
  </si>
  <si>
    <t>AO28 MinSwell</t>
  </si>
  <si>
    <t>AO28 Gain Cap</t>
  </si>
  <si>
    <t>AO28 Tube Age</t>
  </si>
  <si>
    <t>LC Line Feedback</t>
  </si>
  <si>
    <t>LC Line Reflection</t>
  </si>
  <si>
    <t>Delay Line Reflection (increases with cap age)</t>
  </si>
  <si>
    <t>Delay Line Feedback ('celeste' effect on M100/H100)</t>
  </si>
  <si>
    <t>Sync PHR to Rotary Speed</t>
  </si>
  <si>
    <t>Sync Phasing Rotor to Rotary Speed</t>
  </si>
  <si>
    <t>Rotary LFO Setup</t>
  </si>
  <si>
    <t>LFO Phase Offset Horn Main Left</t>
  </si>
  <si>
    <t>LFO Phase Offset Horn Main Right</t>
  </si>
  <si>
    <t>LFO Phase Offset Horn Cab 4x</t>
  </si>
  <si>
    <t>LFO Phase Offset Horn Refl 2 Left  Far</t>
  </si>
  <si>
    <t>LFO Phase Offset Horn Refl 2 Right Far</t>
  </si>
  <si>
    <t>LFO Phase Offset Rotor Main</t>
  </si>
  <si>
    <t>LFO Phase Offset Rotor Refl</t>
  </si>
  <si>
    <t>Rotary Simulation LFO Phase Inits</t>
  </si>
  <si>
    <t>Temporary param, not saved, derived from previous, spread added</t>
  </si>
  <si>
    <t>LFO Mod Horn Main Right (= Left)</t>
  </si>
  <si>
    <t>LFO Mod Horn Refl 2 Right Far (= Left)</t>
  </si>
  <si>
    <t>LFO Mod Horn Throb Right 2 kHz (= Left)</t>
  </si>
  <si>
    <t>Level Rotor</t>
  </si>
  <si>
    <t>Level Horn Delay Cross Mix</t>
  </si>
  <si>
    <t>Throb Highpass Frequency Rotor</t>
  </si>
  <si>
    <t>Temporary param, not saved, equal to previous</t>
  </si>
  <si>
    <t>LFO Phase Offset Horn Throb Left  2 kHz</t>
  </si>
  <si>
    <t>LFO Phase Offset Horn Throb Right 2 kHz</t>
  </si>
  <si>
    <t>Level Horn</t>
  </si>
  <si>
    <t>Diffusor Delay Horn (Near)</t>
  </si>
  <si>
    <t>Input Level of Rotary Sim</t>
  </si>
  <si>
    <t>Crossover Frequ (50 = nom. 800 Hz)</t>
  </si>
  <si>
    <t>LFO Phase Offset Horn Refl 1 Left  Near +Cab 4x</t>
  </si>
  <si>
    <t>LFO Phase Offset Horn Refl 1 Right Near +Cab 4x</t>
  </si>
  <si>
    <t>(INI File Select)</t>
  </si>
  <si>
    <t xml:space="preserve">We/Boe  </t>
  </si>
  <si>
    <t>Ensemble</t>
  </si>
  <si>
    <t xml:space="preserve">Celeste </t>
  </si>
  <si>
    <t xml:space="preserve">Fading  </t>
  </si>
  <si>
    <t xml:space="preserve">Weak    </t>
  </si>
  <si>
    <t xml:space="preserve">Deep    </t>
  </si>
  <si>
    <t xml:space="preserve">RotFast </t>
  </si>
  <si>
    <t xml:space="preserve">Ramp up </t>
  </si>
  <si>
    <t xml:space="preserve">H100 Perc/EG Mask  16''  </t>
  </si>
  <si>
    <t>H100 Perc/EG Mask  5 1/3'</t>
  </si>
  <si>
    <t xml:space="preserve">H100 Perc/EG Mask  8''   </t>
  </si>
  <si>
    <t xml:space="preserve">H100 Perc/EG Mask  4''   </t>
  </si>
  <si>
    <t>H100 Perc/EG Mask  2 2/3'</t>
  </si>
  <si>
    <t xml:space="preserve">H100 Perc/EG Mask  2''   </t>
  </si>
  <si>
    <t>H100 Perc/EG Mask  1 3/5'</t>
  </si>
  <si>
    <t>H100 Perc/EG Mask  1 1/3'</t>
  </si>
  <si>
    <t xml:space="preserve">H100 Perc/EG Mask  1''   </t>
  </si>
  <si>
    <t>H100 Perc/EG Mask  Mixt 1</t>
  </si>
  <si>
    <t>H100 Perc/EG Mask  Mixt 2</t>
  </si>
  <si>
    <t>H100 Perc/EG Mask  Mixt 3</t>
  </si>
  <si>
    <t>Lower ADSR Ena 16'</t>
  </si>
  <si>
    <t>Lower ADSR Ena 5 1/3'</t>
  </si>
  <si>
    <t xml:space="preserve">Lower ADSR Ena 8''   </t>
  </si>
  <si>
    <t xml:space="preserve">Lower ADSR Ena 4''   </t>
  </si>
  <si>
    <t>Lower ADSR Ena 2 2/3'</t>
  </si>
  <si>
    <t xml:space="preserve">Lower ADSR Ena 2''   </t>
  </si>
  <si>
    <t>Lower ADSR Ena 1 3/5'</t>
  </si>
  <si>
    <t>Lower ADSR Ena 1 1/3'</t>
  </si>
  <si>
    <t xml:space="preserve">Lower ADSR Ena 1''   </t>
  </si>
  <si>
    <t>Lower ADSR Ena Mixt 1</t>
  </si>
  <si>
    <t>Lower ADSR Ena Mixt 2</t>
  </si>
  <si>
    <t>Lower ADSR Ena Mixt 3</t>
  </si>
  <si>
    <t>Anlauf langsam</t>
  </si>
  <si>
    <t>Tiefer Rotor-Effekt</t>
  </si>
  <si>
    <t>Schwacher Rotor-Effekt</t>
  </si>
  <si>
    <t>Phasing-Rotor-Modell</t>
  </si>
  <si>
    <t>Modulationstiefe bei Vibrato-Stellung C3</t>
  </si>
  <si>
    <t>Modulationstiefe bei Vibrato-Stellung V3</t>
  </si>
  <si>
    <t>Modulationstiefe bei Vibrato-Stellung C2</t>
  </si>
  <si>
    <t>Modulationstiefe bei Vibrato-Stellung V2</t>
  </si>
  <si>
    <t>Modulationstiefe bei Vibrato-Stellung C1</t>
  </si>
  <si>
    <t>Modulationstiefe bei Vibrato-Stellung V1</t>
  </si>
  <si>
    <t>Scanner-Anteil in Chorus-Stellungen C1..C3</t>
  </si>
  <si>
    <t>Frequenzgang Delay-Line</t>
  </si>
  <si>
    <t>Scanner-Leakage (hohe Frequenzen ohne Modulation)</t>
  </si>
  <si>
    <t>Übersetzung (Vibrato-Frequenz)</t>
  </si>
  <si>
    <t>Lautstärke Percussion oder 2nd Voice bei H101</t>
  </si>
  <si>
    <t>Abklingzeit in Stellung SHORT</t>
  </si>
  <si>
    <t>Absenkung Drawbar-Pegel bei Percussion NORMAL</t>
  </si>
  <si>
    <t>Abklingzeit in Stellung LONG</t>
  </si>
  <si>
    <t>Lautstärke in Stellung SOFT</t>
  </si>
  <si>
    <t>Lautstärke in Stellung NORMAL</t>
  </si>
  <si>
    <t>PHR-Geschwindigkeit gleich Rotary-Geschwindigkeit</t>
  </si>
  <si>
    <t>Balance Rotor/Horn</t>
  </si>
  <si>
    <t>Stereo-Breite</t>
  </si>
  <si>
    <t>Mikrofonplatzierung</t>
  </si>
  <si>
    <t>Auslaufzeit Rotor</t>
  </si>
  <si>
    <t>Auslaufzeit Horn</t>
  </si>
  <si>
    <t>Hochlaufzeit Rotor</t>
  </si>
  <si>
    <t>Hochlaufzeit Horn</t>
  </si>
  <si>
    <t>Drehzahl Rotor FAST</t>
  </si>
  <si>
    <t>Drehzahl Horn FAST</t>
  </si>
  <si>
    <t>Drehzahl Rotor SLOW</t>
  </si>
  <si>
    <t>Drehzahl Horn SLOW</t>
  </si>
  <si>
    <t>Hall-Anteil in Stellung REV I+II</t>
  </si>
  <si>
    <t>Hall-Anteil in Stellung REV II</t>
  </si>
  <si>
    <t>Hall-Anteil in Stellung REV I</t>
  </si>
  <si>
    <t>Alter Preamp-Röhren (Triodenverzerrung)</t>
  </si>
  <si>
    <t>Minimale Lautstärke Schweller</t>
  </si>
  <si>
    <t>Gesamtverstärkung Preamp</t>
  </si>
  <si>
    <t>Stellung TONE-Regler am Preamp</t>
  </si>
  <si>
    <t>Parametrischer Equalizer auch für Bass/Treble</t>
  </si>
  <si>
    <t>Treble-Einstellung</t>
  </si>
  <si>
    <t>Bass-Einstellung</t>
  </si>
  <si>
    <t>Mid-Einstellung</t>
  </si>
  <si>
    <t>Treble-Frequenz</t>
  </si>
  <si>
    <t>Treble-Bandbreite</t>
  </si>
  <si>
    <t>Mid-Bandbreite</t>
  </si>
  <si>
    <t>Mid-Frequenz</t>
  </si>
  <si>
    <t>Bass-Bandbreite</t>
  </si>
  <si>
    <t>Bass-Frequenz</t>
  </si>
  <si>
    <t>Früher Kontakteinsatz bei Fatar-Tastaturen</t>
  </si>
  <si>
    <t>Kontakt-Dämpfung, Klick-Länge</t>
  </si>
  <si>
    <t>Kontakt-Federkonstante, Klick-Frequenz</t>
  </si>
  <si>
    <t>Gesamtstimmung Tongenerator</t>
  </si>
  <si>
    <t>Transponierung Tastatur</t>
  </si>
  <si>
    <t>Split-Modus (U/L/P)</t>
  </si>
  <si>
    <t>Splitpunkt wenn Split ON</t>
  </si>
  <si>
    <t>Split Keyboard ON/OFF</t>
  </si>
  <si>
    <t>Angeschlossene Tastaturen ON/OFF (einzeln)</t>
  </si>
  <si>
    <t>MIDI-Controllernummer für Gesamtlautstärke</t>
  </si>
  <si>
    <t>MIDI-Controllernummer für Schweller-Pedal</t>
  </si>
  <si>
    <t>Cabinet Frequency Response</t>
  </si>
  <si>
    <t>Far Beam Lowpass (Room Damping)</t>
  </si>
  <si>
    <t>EG Enables to Dry Channel</t>
  </si>
  <si>
    <t>preset_valid_upper</t>
  </si>
  <si>
    <t>preset_valid_lower</t>
  </si>
  <si>
    <t>preset_valid_pedal</t>
  </si>
  <si>
    <t>Diffusor Delay Horn (Room)</t>
  </si>
  <si>
    <t>Diffusor Delay Rotor (Near)</t>
  </si>
  <si>
    <t>Diffusor Delay Rotor (Room)</t>
  </si>
  <si>
    <t>LFO Mod Horn Refl 1 Right Near (= Left)</t>
  </si>
  <si>
    <t>LFO Mod Rotor Throb</t>
  </si>
  <si>
    <t>LFO Phase Offset Rotor Throb</t>
  </si>
  <si>
    <t>SPI</t>
  </si>
  <si>
    <t>Verstimmung/Schwebung GM Voice 2 (Overlay)</t>
  </si>
  <si>
    <t>GM-Programmnummer Voice 2 (Overlay)</t>
  </si>
  <si>
    <t>Pegel GM Voice 2 (Overlay)</t>
  </si>
  <si>
    <t>Harmonische Transponierung GM Voice 1</t>
  </si>
  <si>
    <t>Pegel GM Voice 1</t>
  </si>
  <si>
    <t>GM-Programmnummer Voice 1</t>
  </si>
  <si>
    <t>Harmonische Transponierung GM Voice 2 (Overlay)</t>
  </si>
  <si>
    <t>Verkürzt/verlängert ADSR-Zeiten je nach Fußlage</t>
  </si>
  <si>
    <t>Hüllkurve Release-Zeit</t>
  </si>
  <si>
    <t>Hüllkurve Attack-Zeit</t>
  </si>
  <si>
    <t>Hüllkurve Decay-Zeit</t>
  </si>
  <si>
    <t>Hüllkurve Sustain-Pegel</t>
  </si>
  <si>
    <t>Standard-Zugriegel</t>
  </si>
  <si>
    <t>EG Mask für ADSR-Fußlagen (ON: Vollständige ADSR-Hüllkurve)</t>
  </si>
  <si>
    <t>Pedal-Mixtur 8' hell</t>
  </si>
  <si>
    <t>Pedal-Mixtur 16' dunkel</t>
  </si>
  <si>
    <t>Pedal-Mixtur 8' dunkel</t>
  </si>
  <si>
    <t>Pedal-Mixtur 16' hell</t>
  </si>
  <si>
    <t>MIDI-IN-Kompatibilität</t>
  </si>
  <si>
    <t>MIDI-Routing</t>
  </si>
  <si>
    <t>MIDI-Basiskanal (Upper, Lower+1, Pedal+2)</t>
  </si>
  <si>
    <t>Auswahl einer Skript-Datei auf SD-Karte</t>
  </si>
  <si>
    <t>Temp Values (read only)</t>
  </si>
  <si>
    <t>Current Mixture Setup Number</t>
  </si>
  <si>
    <t>Current Vibrato Setup Number</t>
  </si>
  <si>
    <t>PHR Setup</t>
  </si>
  <si>
    <t>Phasing Rotor Setup (active PHR Program)</t>
  </si>
  <si>
    <t>Upper Manual Voice</t>
  </si>
  <si>
    <t>Lower Manual Voice</t>
  </si>
  <si>
    <t>Pedal Manual Voice</t>
  </si>
  <si>
    <t>Overall Preset</t>
  </si>
  <si>
    <t>Current Phasing Setup Number</t>
  </si>
  <si>
    <t>ta_gating</t>
  </si>
  <si>
    <t>ENA_ENV_TIMEMODE_BITS (LSB), Drawbar 7..0</t>
  </si>
  <si>
    <t>ENA_ENV_TIMEMODE_BITS (MSB), Drawbar 11..8</t>
  </si>
  <si>
    <t>Chorus Wet (Scanner) Level</t>
  </si>
  <si>
    <t>Chorus Dry (Bypass) Level</t>
  </si>
  <si>
    <t>ScannerVib Program 4 Setup (LSI Sine)</t>
  </si>
  <si>
    <t>Generator Model Limit (4=up toM3/100, 7 = all)</t>
  </si>
  <si>
    <t>Gating (Keying) Knob</t>
  </si>
  <si>
    <t>Generator Model Knob</t>
  </si>
  <si>
    <t>Organ Setup (Current Generator)</t>
  </si>
  <si>
    <t>Idx</t>
  </si>
  <si>
    <t>Percussion schaltet 1' Drawbar ab wenn ON</t>
  </si>
  <si>
    <t>Foldback-Modus für 16'-Drawbar unterste Oktave</t>
  </si>
  <si>
    <t>GM-Synth (Layer Voice) Volume Adjust</t>
  </si>
  <si>
    <t>Pedal on separate output, not routed to tube amp</t>
  </si>
  <si>
    <t>Tremolo-Anteil durch gealterte Kondensatoren</t>
  </si>
  <si>
    <t>Höhenanhebung vor Vibrato-Schaltung</t>
  </si>
  <si>
    <t>Anteil Rückkopplung für Celeste-Effekte (M100/H100)</t>
  </si>
  <si>
    <t>Anteil Reflexionen durch gealterte Kondensatoren</t>
  </si>
  <si>
    <t>VibCh Feedbck</t>
  </si>
  <si>
    <t>Upper Mixture Drawbar 10  EG/Perc Mask Bit</t>
  </si>
  <si>
    <t>Upper Mixture Drawbar 12  EG/Perc Mask Bit</t>
  </si>
  <si>
    <t>Upper Mixture Drawbar 11  EG/Perc Mask Bit</t>
  </si>
  <si>
    <t>Upper 4 Drawbar EG/Perc Mask Bit</t>
  </si>
  <si>
    <t>Upper 16 Drawbar EG/Perc Mask Bit</t>
  </si>
  <si>
    <t>Upper 5 1/3 Drawbar EG/Perc Mask Bit</t>
  </si>
  <si>
    <t>Upper 8 Drawbar EG/Perc Mask Bit</t>
  </si>
  <si>
    <t>Upper 2 2/3 Drawbar EG/Perc Mask Bit</t>
  </si>
  <si>
    <t>Upper 2 Drawbar EG/Perc Mask Bit</t>
  </si>
  <si>
    <t>Upper 1 1/3 Drawbar EG/Perc Mask Bit</t>
  </si>
  <si>
    <t>Upper 1 Drawbar EG/Perc Mask Bit</t>
  </si>
  <si>
    <t>Upper 1 3/5 Drawbar EG/Perc Mask Bit</t>
  </si>
  <si>
    <t>Böhm Module Reverb Volume</t>
  </si>
  <si>
    <t>Böhm Module Efx Volume</t>
  </si>
  <si>
    <t>Böhm Module Swell Volume</t>
  </si>
  <si>
    <t>RealOrgan Reverb Out Level</t>
  </si>
  <si>
    <t>RealOrgan Efx Out Level</t>
  </si>
  <si>
    <t>Rotary Bypass</t>
  </si>
  <si>
    <t>HornSlowSpeed</t>
  </si>
  <si>
    <t>RotrSlowSpeed</t>
  </si>
  <si>
    <t>HornFastSpeed</t>
  </si>
  <si>
    <t>RotrFastSpeed</t>
  </si>
  <si>
    <t xml:space="preserve">TG Tapering  </t>
  </si>
  <si>
    <t xml:space="preserve">TG Btm16 Lvl </t>
  </si>
  <si>
    <t xml:space="preserve">TG Size      </t>
  </si>
  <si>
    <t xml:space="preserve">TG WaveSet   </t>
  </si>
  <si>
    <t xml:space="preserve">TG Flutter   </t>
  </si>
  <si>
    <t xml:space="preserve">TG Leakage   </t>
  </si>
  <si>
    <t>TG NonTaprVal</t>
  </si>
  <si>
    <t>TG SpreadType</t>
  </si>
  <si>
    <t xml:space="preserve">Swell Type   </t>
  </si>
  <si>
    <t>TG LC FiltVal</t>
  </si>
  <si>
    <t>t_items_swelltype</t>
  </si>
  <si>
    <t>t_items_capset</t>
  </si>
  <si>
    <t>t_items_waveset</t>
  </si>
  <si>
    <t>t_items_spread</t>
  </si>
  <si>
    <t>Tongenerator Filterung (Hochpass)</t>
  </si>
  <si>
    <t>Tonhöhenverlauf (Hammond, TOS, Einzeltongenerator)</t>
  </si>
  <si>
    <t>Anzahl der Generator-Noten</t>
  </si>
  <si>
    <t>Generator-Pegel bei linearem Tapering</t>
  </si>
  <si>
    <t>Generator-Wellenform</t>
  </si>
  <si>
    <t>Generator schnelle Tonabweichung</t>
  </si>
  <si>
    <t>Generator Übersprechen</t>
  </si>
  <si>
    <t>AO28 Tube Age (Triode k2)</t>
  </si>
  <si>
    <t>Preamp tube age, triode-like k2 distortion</t>
  </si>
  <si>
    <t>MIDI Transpos</t>
  </si>
  <si>
    <t xml:space="preserve">KeybTranspos </t>
  </si>
  <si>
    <t>SaveDest</t>
  </si>
  <si>
    <t>TubeAmp Gain</t>
  </si>
  <si>
    <t>Voice-Auswahl (reine Drawbar-Presets)</t>
  </si>
  <si>
    <t>Ausgangpegel über alles</t>
  </si>
  <si>
    <t>Verstärkung Rotary-Röhrenverstärker</t>
  </si>
  <si>
    <t>Bypass Rotary-Röhrenverstärker, stattdessen Transistor-Amp</t>
  </si>
  <si>
    <t>RUN/STOP Schalter Rotary-Motoren</t>
  </si>
  <si>
    <t>SLOW/FAST Schalter Rotary-Motoren</t>
  </si>
  <si>
    <t>Scanner-Vibrato auf Obermanual</t>
  </si>
  <si>
    <t>Scanner-Vibrato auf Untermanual</t>
  </si>
  <si>
    <t>Vibrato-Knopf V1..C3</t>
  </si>
  <si>
    <t>Phasing-Rotor auf Obermanual</t>
  </si>
  <si>
    <t>Phasing-Rotor auf Untermanual</t>
  </si>
  <si>
    <t>Fading-Effekt; zusammen mit Celeste: Vibrato 2</t>
  </si>
  <si>
    <t>Geschwindigkeit (ggf. synchronisiert mit Rotary FAST/SLOW), wie oben</t>
  </si>
  <si>
    <t>Nur EG Mode: Mit EG Mask eingeschaltete Fußlagen gehen auf ADSR-Hüllkurve</t>
  </si>
  <si>
    <t>Nur EG Mode: Mit EG Mask eingeschaltete Fußlagen gehen nicht über Vibrato und Phasing Rotor</t>
  </si>
  <si>
    <t>Auswahl Common Preset</t>
  </si>
  <si>
    <t>Transponierung Tongenerator (über MIDI IN)</t>
  </si>
  <si>
    <t>Trockener Anteil in Chorus-Stellungen C1..C3</t>
  </si>
  <si>
    <t>Taste UP wechselt ins MainMenu, Taste Down ins Submenu</t>
  </si>
  <si>
    <t>Nur H100 Mode: Harp-Sustain-Effekt, 4'</t>
  </si>
  <si>
    <t>Percussion-Auswahl, 8 (bzw. 4 bei H100) Einstellungen plus OFF</t>
  </si>
  <si>
    <r>
      <t xml:space="preserve">Geschwindigkeit </t>
    </r>
    <r>
      <rPr>
        <sz val="10"/>
        <color rgb="FFFF0000"/>
        <rFont val="Arial"/>
        <family val="2"/>
      </rPr>
      <t>(ggf. synchronisiert mit Rotary FAST/SLOW)</t>
    </r>
  </si>
  <si>
    <t>B3 (Bit 0)</t>
  </si>
  <si>
    <t>H100 (Bit 1)</t>
  </si>
  <si>
    <t>EG  (Bit 2)</t>
  </si>
  <si>
    <t>Exp (Bit 3)</t>
  </si>
  <si>
    <t>mk4 (Bit 4)</t>
  </si>
  <si>
    <t>mk5 (Bit 5)</t>
  </si>
  <si>
    <t>Extd (Bit 6)</t>
  </si>
  <si>
    <t>EQ (Bit 7)</t>
  </si>
  <si>
    <t xml:space="preserve">Gating Mode  </t>
  </si>
  <si>
    <t xml:space="preserve">Gen&amp;Vib Mode </t>
  </si>
  <si>
    <t>Envelope Generator (EG) Mode</t>
  </si>
  <si>
    <t>EG Percussion Drawbar Mode</t>
  </si>
  <si>
    <t xml:space="preserve">EG TimeBend Drawbar Mode </t>
  </si>
  <si>
    <t>Gating Mode</t>
  </si>
  <si>
    <t>Keyboard Gating Mode, sets mechanical or electronic contacts</t>
  </si>
  <si>
    <t>Gating  Mode</t>
  </si>
  <si>
    <t>Gen&amp;Vib Mode</t>
  </si>
  <si>
    <t>t_gatingmode</t>
  </si>
  <si>
    <t>t_genvibmode</t>
  </si>
  <si>
    <t>Ensemble/Strings-Effekt; zusammen mit Celeste: Vibrato 1</t>
  </si>
  <si>
    <t>Celeste-Effekt oder Vibrato-Kombination</t>
  </si>
  <si>
    <t>Rote Menüs: Nur mit Extended Licence</t>
  </si>
  <si>
    <t>Mixtur-Zugriegel für H100 und EG Gating Modes</t>
  </si>
  <si>
    <t>Freigaben für ADSR-Fußlagen in EG Modes (ON: Vollständige ADSR-Hüllkurve)</t>
  </si>
  <si>
    <t>Nur H100-Mode: Percussion-Fußlagen klingen nicht ab (ohne Vibrato/PHR)</t>
  </si>
  <si>
    <t>in EG Percussion Mode: Attack/Decay Volume (Percussion-Zugriegel)</t>
  </si>
  <si>
    <t>in EG TimeBend Mode: Attack/Decay/Release Zeit-Faktoren</t>
  </si>
  <si>
    <t>oder H100-Percussions-Fußlagen (wenn Perc ON)</t>
  </si>
  <si>
    <t>Current Percussion Menu Number</t>
  </si>
  <si>
    <t>Current Reverb Menu Number</t>
  </si>
  <si>
    <t>Current Perc Menu Number</t>
  </si>
  <si>
    <t>Hall OFF, I, II, I+II</t>
  </si>
  <si>
    <t>Voreinstellung Art der Tastenkontakte: B3, H100, EG Modes</t>
  </si>
  <si>
    <t>Abschalten der Lautsprecher-Simulation</t>
  </si>
  <si>
    <t>Art der Schweller-Lautstärkesteuerung (Hammond/Audio/Linear)</t>
  </si>
  <si>
    <t>Upper Lvl Adj</t>
  </si>
  <si>
    <t>Lower Lvl Adj</t>
  </si>
  <si>
    <t>Pedal Lvl Adj</t>
  </si>
  <si>
    <t xml:space="preserve">GM Synth Lvl </t>
  </si>
  <si>
    <t>UprDryLvl Adj</t>
  </si>
  <si>
    <t>Organ Sum Lvl</t>
  </si>
  <si>
    <t>// Startmenu</t>
  </si>
  <si>
    <t>// für Freigabe mit Scanboard</t>
  </si>
  <si>
    <t>// Spezielle Menüs</t>
  </si>
  <si>
    <t>Organ Volume Adjust (nach Preamp, zum Mischer GM/Orgel)</t>
  </si>
  <si>
    <t>Pegelanpassung Obermanual</t>
  </si>
  <si>
    <t>Pegelanpassung Untermanual</t>
  </si>
  <si>
    <t>Pegelanpassung Pedal</t>
  </si>
  <si>
    <t>Pegelanpassung Obermanual Dry, Percussion und 2nd Voice</t>
  </si>
  <si>
    <t>Audio Taper (log.) Pots</t>
  </si>
  <si>
    <t>DSP Setup</t>
  </si>
  <si>
    <t>Reverb DSP Setup</t>
  </si>
  <si>
    <t>GM/Piano/H100 Setup</t>
  </si>
  <si>
    <t>GM/H100 Setup</t>
  </si>
  <si>
    <t>Pre-Emphasis (Treble Gain)</t>
  </si>
  <si>
    <t>VibCh PhaseLk</t>
  </si>
  <si>
    <t>ScannerVib Program 5 Setup (LSI Square)</t>
  </si>
  <si>
    <t>Panel LED Brightness (PWM)</t>
  </si>
  <si>
    <t>Keyboardpartner-Platinen: Reverb-Stufe 1, Böhm: Amp auf DABD3 External Rotary Left</t>
  </si>
  <si>
    <t>Keyboardpartner-Platinen: Reverb-Stufe 2, Böhm: Amp auf DABD3 External Rotary Right</t>
  </si>
  <si>
    <t>Swell Test</t>
  </si>
  <si>
    <t>Master Volume (RealOrgan:Front)</t>
  </si>
  <si>
    <t>Swell Test, as if controlled by MIDI</t>
  </si>
  <si>
    <t>ta_rotary_run</t>
  </si>
  <si>
    <t>ta_rotary_fast</t>
  </si>
  <si>
    <t>MIDI Local Enable</t>
  </si>
  <si>
    <t>Perc Ena On Live DB only</t>
  </si>
  <si>
    <t>MIDI Local Keyboard Enables: Bit 0 (rightmost): Upper, Bit 1: Lower, Bit 2: Pedal</t>
  </si>
  <si>
    <t xml:space="preserve">Scanner Gear </t>
  </si>
  <si>
    <t xml:space="preserve">LED Dimmer   </t>
  </si>
  <si>
    <t>LED Dimmer</t>
  </si>
  <si>
    <t>ta_dimmer</t>
  </si>
  <si>
    <t>Dimmer Menu</t>
  </si>
  <si>
    <t>Bestimmt sowohl Endlautstärke als auch  den Preamp-Frequenzgang</t>
  </si>
  <si>
    <t>Equalizer Control nur auf HX3.5 AllinOne</t>
  </si>
  <si>
    <t>LC PhaseLk, Line Cutoff Shelving Level</t>
  </si>
  <si>
    <t>LC Line Response, Cutoff Frequency</t>
  </si>
  <si>
    <t>LC Line Age/AM, Amplitude Modulation</t>
  </si>
  <si>
    <t>PercPrecharge</t>
  </si>
  <si>
    <t>Upper Perc&amp;Bypass (Dry) Volume</t>
  </si>
  <si>
    <t>Percussion Volume (Dry-Anteil)</t>
  </si>
  <si>
    <t>Pedal sonst auf Post-Mix vor Ausgang</t>
  </si>
  <si>
    <t>Retrigger-Aufladezeit</t>
  </si>
  <si>
    <t>Helligkeit Panel-und Preset-LEDs</t>
  </si>
  <si>
    <t>MIDI Transp</t>
  </si>
  <si>
    <t>MIDI Preset CC</t>
  </si>
  <si>
    <t>MIDI Common Preset CC</t>
  </si>
  <si>
    <t>MIDI Common Preset CC (Default: Bank Select LSB #32 dec.)</t>
  </si>
  <si>
    <t>MIDI PresetCC</t>
  </si>
  <si>
    <t>MIDI-Controllernummer für Common Presets (Default: Bank Select LSB #32)</t>
  </si>
  <si>
    <t>Pegelverlauf Fußlagen über gesamtes Manual</t>
  </si>
  <si>
    <t>Pegel unterste Oktave 16' wenn DB16 Foldback OFF</t>
  </si>
  <si>
    <t>ts_preset_2</t>
  </si>
  <si>
    <t>ts_preset_1</t>
  </si>
  <si>
    <t>ts_preset_0</t>
  </si>
  <si>
    <t>ts_preset_3</t>
  </si>
  <si>
    <t>ts_preset_6</t>
  </si>
  <si>
    <t>ts_preset_5</t>
  </si>
  <si>
    <t>ts_preset_4</t>
  </si>
  <si>
    <t>Internal use, must be 32</t>
  </si>
  <si>
    <t>Internal use, must be 165</t>
  </si>
  <si>
    <t>Bit 0</t>
  </si>
  <si>
    <t>Bit 1</t>
  </si>
  <si>
    <t>Preset Mask Bit</t>
  </si>
  <si>
    <t>(Defaults)</t>
  </si>
  <si>
    <t>Bit 4</t>
  </si>
  <si>
    <t>Bit 5</t>
  </si>
  <si>
    <t>Bit 2</t>
  </si>
  <si>
    <t>Bit 3</t>
  </si>
  <si>
    <t>Bit 6</t>
  </si>
  <si>
    <t>(Pedal Voice)</t>
  </si>
  <si>
    <t>(Lower Voice)</t>
  </si>
  <si>
    <t>(Upper Voice)</t>
  </si>
  <si>
    <t>CommonPreset Save/Restore Mask</t>
  </si>
  <si>
    <t>HX3.5 Version #5.526 Menus</t>
  </si>
  <si>
    <t>preset_valid_0</t>
  </si>
  <si>
    <t>preset_valid_1</t>
  </si>
  <si>
    <t>preset_valid_2</t>
  </si>
  <si>
    <t>preset_valid_5</t>
  </si>
  <si>
    <t>Contact Early Action (Fatar Keybed only)</t>
  </si>
  <si>
    <t>preset_valid_4</t>
  </si>
  <si>
    <t>High Foldback</t>
  </si>
  <si>
    <t>Perc@LiveOnly</t>
  </si>
  <si>
    <t>Foldback-Modus für obere Oktaven (ON = B3, OFF= M3/M100)</t>
  </si>
  <si>
    <t>Percussion nur aktiv auf Live-Preset/Voice 0 wenn ON</t>
  </si>
  <si>
    <t>(reserved for future use)</t>
  </si>
  <si>
    <t>preset_valid_3</t>
  </si>
  <si>
    <t>preset_valid_6</t>
  </si>
  <si>
    <t>in Preset gespeichert wenn Bit X in #1498 gesetzt</t>
  </si>
  <si>
    <t>Create "HX35_EditArrDesc.ini" for HX35 Editor/Configurator, Date 01/01/2020</t>
  </si>
  <si>
    <t>Analog-Remap-Address</t>
  </si>
  <si>
    <t>Button-Remap-Address</t>
  </si>
  <si>
    <t>ts_preset_main</t>
  </si>
  <si>
    <t>PHR Program 4 Setup (Tab Celeste)</t>
  </si>
  <si>
    <t>PHR Program 5 Setup (Tab Fading)</t>
  </si>
  <si>
    <t>PHR Program 6 Setup (Vibrato 1 = Tabs Ensemble+Celeste)</t>
  </si>
  <si>
    <t>PHR Program 7 Setup (Vibrato 2 = Tabs Celeste+Fading)</t>
  </si>
  <si>
    <t>PHR Program 3 Setup (Tab Ensemble)</t>
  </si>
  <si>
    <t>PHR Program 2 Setup (Tab We/Bö)</t>
  </si>
  <si>
    <t>PHR Program 0 Setup (WersiVoice/PHR Default)</t>
  </si>
  <si>
    <t>DB #0, Upper Drawbar 16</t>
  </si>
  <si>
    <t>DB #1, Upper Drawbar 5 1/3</t>
  </si>
  <si>
    <t>DB #2, Upper Drawbar 8</t>
  </si>
  <si>
    <t>DB #3, Upper Drawbar 4</t>
  </si>
  <si>
    <t>DB #4, Upper Drawbar 2 2/3</t>
  </si>
  <si>
    <t>DB #5, Upper Drawbar 2</t>
  </si>
  <si>
    <t>DB #6, Upper Drawbar 1 3/5</t>
  </si>
  <si>
    <t>DB #7, Upper Drawbar 1 1/3</t>
  </si>
  <si>
    <t>DB #8, Upper Drawbar 1</t>
  </si>
  <si>
    <t>DB #9, Upper Mixture Drawbar 10</t>
  </si>
  <si>
    <t>DB #10, Upper Mixture Drawbar 11</t>
  </si>
  <si>
    <t>DB #11, Upper Mixture Drawbar 12</t>
  </si>
  <si>
    <t>DB #48, Upper Attack</t>
  </si>
  <si>
    <t>DB #49, Upper Decay</t>
  </si>
  <si>
    <t>DB #50, Upper Sustain</t>
  </si>
  <si>
    <t>DB #51, Upper Release</t>
  </si>
  <si>
    <t>DB #52, Upper ADSR Harmonic Decay</t>
  </si>
  <si>
    <t>DB #96, Upper Env/Perc Drawbar 16</t>
  </si>
  <si>
    <t>DB #97, Upper Env/Perc Drawbar 5 1/3</t>
  </si>
  <si>
    <t>DB #98, Upper Env/Perc Drawbar 8</t>
  </si>
  <si>
    <t>DB #99, Upper Env/Perc Drawbar 4</t>
  </si>
  <si>
    <t>DB #100, Upper Env/Perc Drawbar 2 2/3</t>
  </si>
  <si>
    <t>DB #101, Upper Env/Perc Drawbar 2</t>
  </si>
  <si>
    <t>DB #102, Upper Env/Perc Drawbar 1 3/5</t>
  </si>
  <si>
    <t>DB #103, Upper Env/Perc Drawbar 1 1/3</t>
  </si>
  <si>
    <t>DB #104, Upper Env/Perc Drawbar 1</t>
  </si>
  <si>
    <t>DB #105, Upper Env/Perc Mixture Drawbar 10</t>
  </si>
  <si>
    <t>DB #106, Upper Env/Perc Mixture Drawbar 11</t>
  </si>
  <si>
    <t>DB #107, Upper Env/Perc Mixture Drawbar 12</t>
  </si>
  <si>
    <t>DB #16, Lower Drawbar 16</t>
  </si>
  <si>
    <t>DB #17, Lower Drawbar 5 1/3</t>
  </si>
  <si>
    <t>DB #18, Lower Drawbar 8</t>
  </si>
  <si>
    <t>DB #19, Lower Drawbar 4</t>
  </si>
  <si>
    <t>DB #20, Lower Drawbar 2 2/3</t>
  </si>
  <si>
    <t>DB #21, Lower Drawbar 2</t>
  </si>
  <si>
    <t>DB #22, Lower Drawbar 1 3/5</t>
  </si>
  <si>
    <t>DB #23, Lower Drawbar 1 1/3</t>
  </si>
  <si>
    <t>DB #24, Lower Drawbar 1</t>
  </si>
  <si>
    <t>DB #25, Lower Mixture Drawbar 10</t>
  </si>
  <si>
    <t>DB #26, Lower Mixture Drawbar 11</t>
  </si>
  <si>
    <t>DB #27, Lower Mixture Drawbar 12</t>
  </si>
  <si>
    <t>DB #56, Lower Attack</t>
  </si>
  <si>
    <t>DB #57, Lower Decay</t>
  </si>
  <si>
    <t>DB #58, Lower Sustain</t>
  </si>
  <si>
    <t>DB #59, Lower Release</t>
  </si>
  <si>
    <t>DB #60, Lower ADSR Harmonic Decay</t>
  </si>
  <si>
    <t>DB #32, Pedal Drawbar 16</t>
  </si>
  <si>
    <t>DB #33, Pedal Drawbar 5 1/3</t>
  </si>
  <si>
    <t>DB #34, Pedal Drawbar 8</t>
  </si>
  <si>
    <t>DB #35, Pedal Drawbar 4</t>
  </si>
  <si>
    <t>DB #36, Pedal Drawbar 2 2/3</t>
  </si>
  <si>
    <t>DB #37, Pedal Drawbar 2</t>
  </si>
  <si>
    <t>DB #38, Pedal Drawbar 1 3/5</t>
  </si>
  <si>
    <t>DB #39, Pedal Drawbar 1 1/3</t>
  </si>
  <si>
    <t>DB #40, Pedal Drawbar 1</t>
  </si>
  <si>
    <t>DB #41, Pedal Mixture Drawbar 10</t>
  </si>
  <si>
    <t>DB #42, Pedal Mixture Drawbar 11</t>
  </si>
  <si>
    <t>DB #43, Pedal Mixture Drawbar 12</t>
  </si>
  <si>
    <t>DB #72, Pedal Drawbar 16 AutoMix</t>
  </si>
  <si>
    <t>DB #73, Pedal Drawbar 16H AutoMix</t>
  </si>
  <si>
    <t>DB #74, Pedal Drawbar 8 AutoMix</t>
  </si>
  <si>
    <t>DB #75, Pedal Drawbar 8H AutoMix</t>
  </si>
  <si>
    <t>DB #64, Pedal Attack</t>
  </si>
  <si>
    <t>DB #65, Pedal Decay</t>
  </si>
  <si>
    <t>DB #66, Pedal Sustain</t>
  </si>
  <si>
    <t>DB #67, Pedal Release</t>
  </si>
  <si>
    <t>DB #68, Pedal ADSR Harmonic Decay</t>
  </si>
  <si>
    <t>TAB #0, Percussion ON</t>
  </si>
  <si>
    <t>TAB #1, Percussion SOFT</t>
  </si>
  <si>
    <t>TAB #2, Percussion FAST</t>
  </si>
  <si>
    <t>TAB #3, Percussion THIRD</t>
  </si>
  <si>
    <t>TAB #4, Vibrato Upper ON</t>
  </si>
  <si>
    <t>TAB #5, Vibrato Lower ON</t>
  </si>
  <si>
    <t>TAB #6, Leslie RUN</t>
  </si>
  <si>
    <t>TAB #7, Leslie FAST</t>
  </si>
  <si>
    <t>TAB #8, Tube Amp Bypass</t>
  </si>
  <si>
    <t>TAB #9, Rotary Speaker Bypass</t>
  </si>
  <si>
    <t>TAB #10, Phasing Rotor upper ON</t>
  </si>
  <si>
    <t>TAB #11, Phasing Rotor lower ON</t>
  </si>
  <si>
    <t xml:space="preserve">TAB #12, Reverb 1 </t>
  </si>
  <si>
    <t xml:space="preserve">TAB #13, Reverb 2 </t>
  </si>
  <si>
    <t>TAB #14, Separate Pedal Output</t>
  </si>
  <si>
    <t xml:space="preserve">TAB #15, Keyboard Split ON </t>
  </si>
  <si>
    <t>TAB #17, Phasing Rotor Ensemble</t>
  </si>
  <si>
    <t>TAB #18, Phasing Rotor Celeste</t>
  </si>
  <si>
    <t>TAB #19, Phasing Rotor Fading</t>
  </si>
  <si>
    <t>TAB #20, Phasing Rotor Weak</t>
  </si>
  <si>
    <t>TAB #21, Phasing Rotor Deep</t>
  </si>
  <si>
    <t>TAB #22, Phasing Rotor Fast</t>
  </si>
  <si>
    <t>TAB #23, Phasing Rotor Delay</t>
  </si>
  <si>
    <t>TAB #24, H100 Mode</t>
  </si>
  <si>
    <t>TAB #25, Envelope Generator (EG) Mode</t>
  </si>
  <si>
    <t>TAB #26, EG Percussion Drawbar Mode</t>
  </si>
  <si>
    <t xml:space="preserve">TAB #27, EG TimeBend Drawbar Mode </t>
  </si>
  <si>
    <t>TAB #28, H100 2ndVoice (Perc Decay Bypass)</t>
  </si>
  <si>
    <t>TAB #29, H100 Harp Sustain</t>
  </si>
  <si>
    <t>TAB #30, EG Enables to Dry Channel</t>
  </si>
  <si>
    <t>TAB #31, Equalizer Bypass</t>
  </si>
  <si>
    <t>TAB #32, Upper 16 Drawbar EG/Perc Mask Bit</t>
  </si>
  <si>
    <t>TAB #33, Upper 5 1/3 Drawbar EG/Perc Mask Bit</t>
  </si>
  <si>
    <t>TAB #34, Upper 8 Drawbar EG/Perc Mask Bit</t>
  </si>
  <si>
    <t>TAB #35, Upper 4 Drawbar EG/Perc Mask Bit</t>
  </si>
  <si>
    <t>TAB #36, Upper 2 2/3 Drawbar EG/Perc Mask Bit</t>
  </si>
  <si>
    <t>TAB #37, Upper 2 Drawbar EG/Perc Mask Bit</t>
  </si>
  <si>
    <t>TAB #38, Upper 1 3/5 Drawbar EG/Perc Mask Bit</t>
  </si>
  <si>
    <t>TAB #39, Upper 1 1/3 Drawbar EG/Perc Mask Bit</t>
  </si>
  <si>
    <t>TAB #40, Upper 1 Drawbar EG/Perc Mask Bit</t>
  </si>
  <si>
    <t>TAB #41, Upper Mixture Drawbar 10  EG/Perc Mask Bit</t>
  </si>
  <si>
    <t>TAB #42, Upper Mixture Drawbar 11  EG/Perc Mask Bit</t>
  </si>
  <si>
    <t>TAB #43, Upper Mixture Drawbar 12  EG/Perc Mask Bit</t>
  </si>
  <si>
    <t>TAB #48, Lower Drawbar 16 to ADSR</t>
  </si>
  <si>
    <t>TAB #49, Lower Drawbar 5 1/3 to ADSR</t>
  </si>
  <si>
    <t>TAB #50, Lower Drawbar 8 to ADSR</t>
  </si>
  <si>
    <t>TAB #51, Lower Drawbar 4 to ADSR</t>
  </si>
  <si>
    <t>TAB #52, Lower Drawbar 2 2/3 to ADSR</t>
  </si>
  <si>
    <t>TAB #53, Lower Drawbar 2 to ADSR</t>
  </si>
  <si>
    <t>TAB #54, Lower Drawbar1 3/5 to ADSR</t>
  </si>
  <si>
    <t>TAB #55, Lower Drawbar 1 1/3 to ADSR</t>
  </si>
  <si>
    <t>TAB #56, Lower Drawbar 1 to ADSR</t>
  </si>
  <si>
    <t>TAB #57, Lower Mixture Drawbar 10 to ADSR</t>
  </si>
  <si>
    <t>TAB #58, Lower Mixture Drawbar 11 to ADSR</t>
  </si>
  <si>
    <t>TAB #59, Lower Mixture Drawbar 12 to ADSR</t>
  </si>
  <si>
    <t>Rotary Live Control, Sync PHR to Rotary Speed</t>
  </si>
  <si>
    <t>Expression Pedal</t>
  </si>
  <si>
    <t>Bank Select</t>
  </si>
  <si>
    <t>Modulation Wheel</t>
  </si>
  <si>
    <t>NRPN</t>
  </si>
  <si>
    <t>Split Mode vom Scan Driver</t>
  </si>
  <si>
    <t>Split Point vom Scan Driver</t>
  </si>
  <si>
    <t>SysEx-Daten vom Scan Driver</t>
  </si>
  <si>
    <t>Keine Parameter - nur MIDI!</t>
  </si>
  <si>
    <t>Tabs/Switches (Boolean)</t>
  </si>
  <si>
    <t>Farb-Legende:</t>
  </si>
  <si>
    <t>Damper/Sustain pedal</t>
  </si>
  <si>
    <t>Portamento</t>
  </si>
  <si>
    <t>Sostenuto</t>
  </si>
  <si>
    <t>Soft pedal</t>
  </si>
  <si>
    <t>Legato Ftsw</t>
  </si>
  <si>
    <t>Hold 2</t>
  </si>
  <si>
    <t>All Notes Off</t>
  </si>
  <si>
    <t>Set MIDI CC (wenn 8 = dieser, enable CC-Resend)</t>
  </si>
  <si>
    <t>Nicht benutzen!</t>
  </si>
  <si>
    <t>Volume</t>
  </si>
  <si>
    <t>Preset/Voice Store Request</t>
  </si>
  <si>
    <t>Store Current Upper Voice (127)</t>
  </si>
  <si>
    <t>Store Current Preset (127)</t>
  </si>
  <si>
    <t>Store Current Lower Voice (127)</t>
  </si>
  <si>
    <t>Store Current Pedal Voice (127)</t>
  </si>
  <si>
    <t>Parameter MIDI Channel +0</t>
  </si>
  <si>
    <t>Parameter MIDI Channel +1</t>
  </si>
  <si>
    <t>ParamNr</t>
  </si>
  <si>
    <t>Generator/Vibrato Select</t>
  </si>
  <si>
    <t>CC #</t>
  </si>
  <si>
    <t>Dec Lower Voice</t>
  </si>
  <si>
    <t>Inc Lower Voice</t>
  </si>
  <si>
    <t>Inc Pedal Voice</t>
  </si>
  <si>
    <t>Dec Pedal Voice</t>
  </si>
  <si>
    <t>Dec Upper Voice</t>
  </si>
  <si>
    <t>Inc Upper Voice</t>
  </si>
  <si>
    <t>Dec Overall/Common Preset</t>
  </si>
  <si>
    <t>Inc Overall/Common Preset</t>
  </si>
  <si>
    <t>TAB #16, Phasing Rotor WersiVoice/Böhm</t>
  </si>
  <si>
    <t>Send only: EG Mode Color ADSR</t>
  </si>
  <si>
    <t>Send only: EG Mode Color PercDrawbars</t>
  </si>
  <si>
    <t>Send only: Percussion/Dry Enables Color</t>
  </si>
  <si>
    <t>CC#</t>
  </si>
  <si>
    <r>
      <t xml:space="preserve">NRPNs: Falls Werte &gt; 127, </t>
    </r>
    <r>
      <rPr>
        <b/>
        <i/>
        <sz val="10"/>
        <color indexed="23"/>
        <rFont val="Arial"/>
        <family val="2"/>
      </rPr>
      <t>erst</t>
    </r>
    <r>
      <rPr>
        <i/>
        <sz val="10"/>
        <color indexed="23"/>
        <rFont val="Arial"/>
        <family val="2"/>
      </rPr>
      <t xml:space="preserve"> MSB auf Lower senden!</t>
    </r>
  </si>
  <si>
    <r>
      <t xml:space="preserve">PHR Feedb Mode </t>
    </r>
    <r>
      <rPr>
        <b/>
        <sz val="10"/>
        <rFont val="Arial"/>
        <family val="2"/>
      </rPr>
      <t>0-15</t>
    </r>
  </si>
  <si>
    <t>Leslie RUN/STOP</t>
  </si>
  <si>
    <t>Pitchwheel &gt; 73: FAST, &lt; 53 = SLOW</t>
  </si>
  <si>
    <t>Rotary Sim:</t>
  </si>
  <si>
    <t>RFU: Organ Model Preconfig (sets Gating &amp; GenVib)</t>
  </si>
  <si>
    <t>Dec Upper GM Voice 1</t>
  </si>
  <si>
    <t>Inc Upper GM Voice 1</t>
  </si>
  <si>
    <t>Dec Upper GM Voice 2</t>
  </si>
  <si>
    <t>Inc Upper GM Voice 2</t>
  </si>
  <si>
    <t>Dec Lower GM Voice 1</t>
  </si>
  <si>
    <t>Inc Lower GM Voice 1</t>
  </si>
  <si>
    <t>Dec Lower GM Voice 2</t>
  </si>
  <si>
    <t>Inc Lower GM Voice 2</t>
  </si>
  <si>
    <t>CCs recognized by HX3.5:</t>
  </si>
  <si>
    <t>Dec Pedal GM Voice 1</t>
  </si>
  <si>
    <t>Inc Pedal GM Voice 1</t>
  </si>
  <si>
    <t>Dec Pedal GM Voice 2</t>
  </si>
  <si>
    <t>Inc Pedal GM Voice 2</t>
  </si>
  <si>
    <t>Leslie SLOW (&lt;53) or FAST (&gt; 73)</t>
  </si>
  <si>
    <t>Spezielle Befehle (Channel + 3)</t>
  </si>
  <si>
    <t>ta_gmu_v0</t>
  </si>
  <si>
    <t>ta_gml_v0</t>
  </si>
  <si>
    <t>ta_gmp_v0</t>
  </si>
  <si>
    <t>ta_gmu</t>
  </si>
  <si>
    <t>ta_gml</t>
  </si>
  <si>
    <t>ta_gml_v1</t>
  </si>
  <si>
    <t>ta_gmp</t>
  </si>
  <si>
    <t>ta_gmp_v1</t>
  </si>
  <si>
    <t>ta_gmu_v1</t>
  </si>
  <si>
    <t>Binary Respone einschalten (OSC)</t>
  </si>
  <si>
    <t>OSC Params</t>
  </si>
  <si>
    <t>Send only: StoreRequest LED (64 = Blink)</t>
  </si>
  <si>
    <t>Send only: Connected LED (64 = Blink)</t>
  </si>
  <si>
    <t>to HX35_EditArrDesc.ini - omit first two lines!</t>
  </si>
  <si>
    <t>Copy&amp;Paste</t>
  </si>
  <si>
    <t>Rotary Live Control: Horn Slow Time</t>
  </si>
  <si>
    <t>Rotary Live Control: Rotor Slow Time</t>
  </si>
  <si>
    <t>Rotary Live Control: Horn Fast Time</t>
  </si>
  <si>
    <t>Rotary Live Control: Rotor Fast Time</t>
  </si>
  <si>
    <t>Rotary Live Control: Horn Ramp Up Time</t>
  </si>
  <si>
    <t>Rotary Live Control: Rotor Ramp Up Time</t>
  </si>
  <si>
    <t>Rotary Live Control: Horn Ramp Down Time</t>
  </si>
  <si>
    <t>Rotary Live Control: Rotor Ramp Down Time</t>
  </si>
  <si>
    <t>Rotary Live Control: Speaker Throb Amount</t>
  </si>
  <si>
    <t>Rotary Live Control: Speaker Spread</t>
  </si>
  <si>
    <t>Rotary Live Control: Speaker Balance</t>
  </si>
  <si>
    <t>Rotary Live Control: Sync PHR to Rotary Speed</t>
  </si>
  <si>
    <t>LC PhaseLk/Line Cutoff Shelving Level</t>
  </si>
  <si>
    <t>LC Line Age/AM Amplitude Modulation</t>
  </si>
  <si>
    <t>LC Line Response Cutoff Frequency</t>
  </si>
  <si>
    <t>PHR Speed Vari TDA1022 Slow Rotor (Live Edit)</t>
  </si>
  <si>
    <t>PHR Speed Vari TDA1022 Fast Rotor (Live Edit)</t>
  </si>
  <si>
    <t>PHR Speed Vari TDA1022 Slow Rotor (Prgm 0)</t>
  </si>
  <si>
    <t>PHR Speed Vari TDA1022 Fast Rotor (Prgm 0)</t>
  </si>
  <si>
    <t>PHR Speed Vari TDA1022 Slow Rotor (Prgm 1)</t>
  </si>
  <si>
    <t>PHR Speed Vari TDA1022 Fast Rotor (Prgm 1)</t>
  </si>
  <si>
    <t>PHR Speed Vari TDA1022 Slow Rotor (Prgm 2)</t>
  </si>
  <si>
    <t>PHR Speed Vari TDA1022 Fast Rotor (Prgm 2)</t>
  </si>
  <si>
    <t>PHR Speed Vari TDA1022 Slow Rotor (Prgm 3)</t>
  </si>
  <si>
    <t>PHR Speed Vari TDA1022 Fast Rotor (Prgm 3)</t>
  </si>
  <si>
    <t>PHR Speed Vari TDA1022 Slow Rotor (Prgm 4)</t>
  </si>
  <si>
    <t>PHR Speed Vari TDA1022 Fast Rotor (Prgm 4)</t>
  </si>
  <si>
    <t>PHR Speed Vari TDA1022 Slow Rotor (Prgm 5)</t>
  </si>
  <si>
    <t>PHR Speed Vari TDA1022 Fast Rotor (Prgm 5)</t>
  </si>
  <si>
    <t>PHR Speed Vari TDA1022 Slow Rotor (Prgm 6)</t>
  </si>
  <si>
    <t>PHR Speed Vari TDA1022 Fast Rotor (Prgm 6)</t>
  </si>
  <si>
    <t>PHR Speed Vari TDA1022 Slow Rotor (Prgm 7)</t>
  </si>
  <si>
    <t>PHR Speed Vari TDA1022 Fast Rotor (Prgm 7)</t>
  </si>
  <si>
    <t>Note Offset Busbar 10 LSI Sine Gen.</t>
  </si>
  <si>
    <t>Note Offset Busbar 11 LSI Sine Gen.</t>
  </si>
  <si>
    <t>Note Offset Busbar 12 LSI Sine Gen.</t>
  </si>
  <si>
    <t>Note Offset Busbar 13 LSI Sine Gen.</t>
  </si>
  <si>
    <t>Note Offset Busbar 14 LSI Sine Gen.</t>
  </si>
  <si>
    <t>Note Offset Busbar 15 LSI Sine Gen.</t>
  </si>
  <si>
    <t>Note Offset Busbar 10 LSI Square Gen.</t>
  </si>
  <si>
    <t>Note Offset Busbar 11 LSI Square Gen.</t>
  </si>
  <si>
    <t>Note Offset Busbar 12 LSI Square Gen.</t>
  </si>
  <si>
    <t>Note Offset Busbar 13 LSI Square Gen.</t>
  </si>
  <si>
    <t>Note Offset Busbar 14 LSI Square Gen.</t>
  </si>
  <si>
    <t>Note Offset Busbar 15 LSI Square Gen.</t>
  </si>
  <si>
    <t>Note Offset Busbar 10 Single Note Gen.</t>
  </si>
  <si>
    <t>Note Offset Busbar 11 Single Note Gen.</t>
  </si>
  <si>
    <t>Note Offset Busbar 12 Single Note Gen.</t>
  </si>
  <si>
    <t>Note Offset Busbar 13 Single Note Gen.</t>
  </si>
  <si>
    <t>Note Offset Busbar 14 Single Note Gen.</t>
  </si>
  <si>
    <t>Note Offset Busbar 15 Single Note Gen.</t>
  </si>
  <si>
    <t>Board Inits</t>
  </si>
  <si>
    <t>Insert/Effect Buttons/Switches</t>
  </si>
  <si>
    <t>Btn/Sw 0 (PL25-1) Function</t>
  </si>
  <si>
    <t>Btn/Sw 1 (PL25-2) Function</t>
  </si>
  <si>
    <t>Btn/Sw 2 (PL25-3) Function</t>
  </si>
  <si>
    <t>Btn/Sw 3 (PL25-4) Function</t>
  </si>
  <si>
    <t>Btn/Sw 4 (PL25-5) Function</t>
  </si>
  <si>
    <t>Btn/Sw 5 (PL25-6) Function</t>
  </si>
  <si>
    <t>Btn/Sw 6 (PL25-7) Function</t>
  </si>
  <si>
    <t>Btn/Sw 7 (PL25-8) Function</t>
  </si>
  <si>
    <t>Btn/Sw 8 (PL26-1) Function</t>
  </si>
  <si>
    <t>Btn/Sw 9 (PL26-2) Function</t>
  </si>
  <si>
    <t>Btn/Sw 10 (PL26-3) Function</t>
  </si>
  <si>
    <t>Btn/Sw 11 (PL26-4) Function</t>
  </si>
  <si>
    <t>Btn/Sw 12 (PL26-5) Function</t>
  </si>
  <si>
    <t>Btn/Sw 13 (PL26-6) Function</t>
  </si>
  <si>
    <t>Btn/Sw 14 (PL26-7) Function</t>
  </si>
  <si>
    <t>Btn/Sw 15 (PL26-8) Function</t>
  </si>
  <si>
    <t>JSON Type</t>
  </si>
  <si>
    <t>none</t>
  </si>
  <si>
    <t>trk</t>
  </si>
  <si>
    <t>Organ Model (OSC)</t>
  </si>
  <si>
    <t>ta_perc_param</t>
  </si>
  <si>
    <t>OSC Push Buttons mit Release "0" senden!</t>
  </si>
  <si>
    <t>t_button</t>
  </si>
  <si>
    <t>WiFi Init Def</t>
  </si>
  <si>
    <t>ts_wifi_init</t>
  </si>
  <si>
    <t>c_edit_actions: Array[0..511] of t_action = (</t>
  </si>
  <si>
    <t>ta_taper_tg</t>
  </si>
  <si>
    <t>Organ Preconf</t>
  </si>
  <si>
    <t>c_WiFiResetMenu: Byte = 23;</t>
  </si>
  <si>
    <t>c_WiFiInitMenu: Byte = 24;</t>
  </si>
  <si>
    <t>c_MenuGroups: Byte = 12;</t>
  </si>
  <si>
    <t>Page Select 0..8, Start Page</t>
  </si>
  <si>
    <t>Organ Preconfig</t>
  </si>
  <si>
    <t>Voreinstellung Orgelmodell B3, H100, EG Mode (elektr. Tastenkontakte)</t>
  </si>
  <si>
    <t>Voreinstellung Gen/Vib-Modell B3, B3 old, M100, H100, LSI Sine, LSI Square, Single Note,Combo</t>
  </si>
  <si>
    <t xml:space="preserve">Bass Equ Q   </t>
  </si>
  <si>
    <t xml:space="preserve">Treb Equ Q   </t>
  </si>
  <si>
    <t xml:space="preserve">Mid Equ Q    </t>
  </si>
  <si>
    <t>B3 Page/Preconfig (MIDI)</t>
  </si>
  <si>
    <t>H100 Page/Preconfig (MIDI)</t>
  </si>
  <si>
    <t>EG Mode 1 Page/Preconfig (MIDI)</t>
  </si>
  <si>
    <t>EG Mode 2 Page/Preconfig (MIDI)</t>
  </si>
  <si>
    <t>Organ Preconfiguration (Model)</t>
  </si>
  <si>
    <t>MIDI Touchpad/Native HX3.5-KBP CC Set, FW #5.60x, Stand 19.04.2020</t>
  </si>
  <si>
    <t>Parameter MIDI Channel +2</t>
  </si>
  <si>
    <t>MIDI only Channel +3</t>
  </si>
  <si>
    <t>quantize/max</t>
  </si>
  <si>
    <t>// Control; Type; Base; Idx1; Idx2; Max;</t>
  </si>
  <si>
    <t>Type</t>
  </si>
  <si>
    <t>Control</t>
  </si>
  <si>
    <t>Base</t>
  </si>
  <si>
    <t>Idx2 (MB X)</t>
  </si>
  <si>
    <t>Idx1 (MB Y)</t>
  </si>
  <si>
    <t>Pedal Drawbar Factors</t>
  </si>
  <si>
    <t>Pedal Drawbar Factors 16</t>
  </si>
  <si>
    <t>Factor Pedal Drawbar 16</t>
  </si>
  <si>
    <t>Factor Pedal Drawbar 5 1/3</t>
  </si>
  <si>
    <t>Factor Pedal Drawbar 8</t>
  </si>
  <si>
    <t>Factor Pedal Drawbar 4</t>
  </si>
  <si>
    <t>Factor Pedal Drawbar 2 2/3</t>
  </si>
  <si>
    <t>Factor Pedal Drawbar 2</t>
  </si>
  <si>
    <t>Factor Pedal Drawbar 1 3/5</t>
  </si>
  <si>
    <t>Factor Pedal Drawbar 1 1/3</t>
  </si>
  <si>
    <t>Factor Pedal Drawbar 1</t>
  </si>
  <si>
    <t>Factor Pedal Mixture Drawbar 10</t>
  </si>
  <si>
    <t>Factor Pedal Mixture Drawbar 11</t>
  </si>
  <si>
    <t>Factor Pedal Mixture Drawbar 12</t>
  </si>
  <si>
    <t>Pedal Drawbar Factors 16H</t>
  </si>
  <si>
    <t>Pedal Drawbar Factors 8</t>
  </si>
  <si>
    <t>Pedal Drawbar Factors 8H</t>
  </si>
  <si>
    <t>#,"HX3.5 Function", Channel,CC,min.,max.</t>
  </si>
  <si>
    <t>1080,"Master Volume",1,7,0,127</t>
  </si>
  <si>
    <t>1081,"Rotary Simulation Volume",1,8,0,127</t>
  </si>
  <si>
    <t>1082,"Upper Volume",1,9,0,127</t>
  </si>
  <si>
    <t>1085,"Upper Perc&amp;Bypass (Dry) Volume",1,10,0,127</t>
  </si>
  <si>
    <t>1000,"DB #0, Upper Drawbar 16",1,12,0,127</t>
  </si>
  <si>
    <t>1001,"DB #1, Upper Drawbar 5 1/3",1,13,0,127</t>
  </si>
  <si>
    <t>1002,"DB #2, Upper Drawbar 8",1,14,0,127</t>
  </si>
  <si>
    <t>1003,"DB #3, Upper Drawbar 4",1,15,0,127</t>
  </si>
  <si>
    <t>1004,"DB #4, Upper Drawbar 2 2/3",1,16,0,127</t>
  </si>
  <si>
    <t>1005,"DB #5, Upper Drawbar 2",1,17,0,127</t>
  </si>
  <si>
    <t>1006,"DB #6, Upper Drawbar 1 3/5",1,18,0,127</t>
  </si>
  <si>
    <t>1007,"DB #7, Upper Drawbar 1 1/3",1,19,0,127</t>
  </si>
  <si>
    <t>1008,"DB #8, Upper Drawbar 1",1,20,0,127</t>
  </si>
  <si>
    <t>1009,"DB #9, Upper Mixture Drawbar 10",1,21,0,127</t>
  </si>
  <si>
    <t>1010,"DB #10, Upper Mixture Drawbar 11",1,22,0,127</t>
  </si>
  <si>
    <t>1011,"DB #11, Upper Mixture Drawbar 12",1,23,0,127</t>
  </si>
  <si>
    <t>1048,"DB #48, Upper Attack",1,25,0,127</t>
  </si>
  <si>
    <t>1049,"DB #49, Upper Decay",1,26,0,127</t>
  </si>
  <si>
    <t>1050,"DB #50, Upper Sustain",1,27,0,127</t>
  </si>
  <si>
    <t>1051,"DB #51, Upper Release",1,28,0,127</t>
  </si>
  <si>
    <t>1052,"DB #52, Upper ADSR Harmonic Decay",1,29,0,127</t>
  </si>
  <si>
    <t>1224,"Upper GM Layer 1 Voice",1,33,0,127</t>
  </si>
  <si>
    <t>1225,"Upper GM Layer 1 Level",1,34,0,127</t>
  </si>
  <si>
    <t>1226,"Upper GM Layer 1 Harmonic",1,35,0,5</t>
  </si>
  <si>
    <t>1227,"Upper GM Layer 2 Voice",1,36,0,127</t>
  </si>
  <si>
    <t>1228,"Upper GM Layer 2 Level",1,37,0,127</t>
  </si>
  <si>
    <t>1229,"Upper GM Layer 2 Harmonic",1,38,0,5</t>
  </si>
  <si>
    <t>1230,"Upper GM Layer 2 Detune",1,39,0,127</t>
  </si>
  <si>
    <t>1096,"DB #96, Upper Env/Perc Drawbar 16",1,41,0,127</t>
  </si>
  <si>
    <t>1097,"DB #97, Upper Env/Perc Drawbar 5 1/3",1,42,0,127</t>
  </si>
  <si>
    <t>1098,"DB #98, Upper Env/Perc Drawbar 8",1,43,0,127</t>
  </si>
  <si>
    <t>1099,"DB #99, Upper Env/Perc Drawbar 4",1,44,0,127</t>
  </si>
  <si>
    <t>1100,"DB #100, Upper Env/Perc Drawbar 2 2/3",1,45,0,127</t>
  </si>
  <si>
    <t>1101,"DB #101, Upper Env/Perc Drawbar 2",1,46,0,127</t>
  </si>
  <si>
    <t>1102,"DB #102, Upper Env/Perc Drawbar 1 3/5",1,47,0,127</t>
  </si>
  <si>
    <t>1103,"DB #103, Upper Env/Perc Drawbar 1 1/3",1,48,0,127</t>
  </si>
  <si>
    <t>1104,"DB #104, Upper Env/Perc Drawbar 1",1,49,0,127</t>
  </si>
  <si>
    <t>1105,"DB #105, Upper Env/Perc Mixture Drawbar 10",1,50,0,127</t>
  </si>
  <si>
    <t>1106,"DB #106, Upper Env/Perc Mixture Drawbar 11",1,51,0,127</t>
  </si>
  <si>
    <t>1107,"DB #107, Upper Env/Perc Mixture Drawbar 12",1,52,0,127</t>
  </si>
  <si>
    <t>1264,"Vibrato Knob",1,54,0,5</t>
  </si>
  <si>
    <t>1265,"RFU: Organ Model Preconfig (sets Gating &amp; GenVib)",1,55,0,2</t>
  </si>
  <si>
    <t>1266,"Generator/Vibrato Select",1,56,0,7</t>
  </si>
  <si>
    <t>1267,"Gating Mode",1,57,0,7</t>
  </si>
  <si>
    <t>1268,"Overall Preset",1,58,0,99</t>
  </si>
  <si>
    <t>1269,"Upper Voice",1,59,0,15</t>
  </si>
  <si>
    <t>1270,"Lower Voice",1,60,0,15</t>
  </si>
  <si>
    <t>1271,"Pedal Voice",1,61,0,15</t>
  </si>
  <si>
    <t>1128,"TAB #0, Percussion ON",1,72,0,127</t>
  </si>
  <si>
    <t>1129,"TAB #1, Percussion SOFT",1,73,0,127</t>
  </si>
  <si>
    <t>1130,"TAB #2, Percussion FAST",1,74,0,127</t>
  </si>
  <si>
    <t>1131,"TAB #3, Percussion THIRD",1,75,0,127</t>
  </si>
  <si>
    <t>1132,"TAB #4, Vibrato Upper ON",1,76,0,127</t>
  </si>
  <si>
    <t>1133,"TAB #5, Vibrato Lower ON",1,77,0,127</t>
  </si>
  <si>
    <t>1134,"TAB #6, Leslie RUN",1,78,0,127</t>
  </si>
  <si>
    <t>1135,"TAB #7, Leslie FAST",1,79,0,127</t>
  </si>
  <si>
    <t>1136,"TAB #8, Tube Amp Bypass",1,80,0,127</t>
  </si>
  <si>
    <t>1137,"TAB #9, Rotary Speaker Bypass",1,81,0,127</t>
  </si>
  <si>
    <t>1138,"TAB #10, Phasing Rotor upper ON",1,82,0,127</t>
  </si>
  <si>
    <t>1139,"TAB #11, Phasing Rotor lower ON",1,83,0,127</t>
  </si>
  <si>
    <t>1140,"TAB #12, Reverb 1 ",1,84,0,127</t>
  </si>
  <si>
    <t>1141,"TAB #13, Reverb 2 ",1,85,0,127</t>
  </si>
  <si>
    <t>1142,"TAB #14, Separate Pedal Output",1,86,0,127</t>
  </si>
  <si>
    <t>1143,"TAB #15, Keyboard Split ON ",1,87,0,127</t>
  </si>
  <si>
    <t>1144,"TAB #16, Phasing Rotor WersiVoice/Böhm",1,88,0,127</t>
  </si>
  <si>
    <t>1145,"TAB #17, Phasing Rotor Ensemble",1,89,0,127</t>
  </si>
  <si>
    <t>1146,"TAB #18, Phasing Rotor Celeste",1,90,0,127</t>
  </si>
  <si>
    <t>1147,"TAB #19, Phasing Rotor Fading",1,91,0,127</t>
  </si>
  <si>
    <t>1148,"TAB #20, Phasing Rotor Weak",1,92,0,127</t>
  </si>
  <si>
    <t>1149,"TAB #21, Phasing Rotor Deep",1,93,0,127</t>
  </si>
  <si>
    <t>1150,"TAB #22, Phasing Rotor Fast",1,94,0,127</t>
  </si>
  <si>
    <t>1151,"TAB #23, Phasing Rotor Delay",1,95,0,127</t>
  </si>
  <si>
    <t>1160,"TAB #32, Upper 16 Drawbar EG/Perc Mask Bit",1,102,0,127</t>
  </si>
  <si>
    <t>1161,"TAB #33, Upper 5 1/3 Drawbar EG/Perc Mask Bit",1,103,0,127</t>
  </si>
  <si>
    <t>1162,"TAB #34, Upper 8 Drawbar EG/Perc Mask Bit",1,104,0,127</t>
  </si>
  <si>
    <t>1163,"TAB #35, Upper 4 Drawbar EG/Perc Mask Bit",1,105,0,127</t>
  </si>
  <si>
    <t>1164,"TAB #36, Upper 2 2/3 Drawbar EG/Perc Mask Bit",1,106,0,127</t>
  </si>
  <si>
    <t>1165,"TAB #37, Upper 2 Drawbar EG/Perc Mask Bit",1,107,0,127</t>
  </si>
  <si>
    <t>1166,"TAB #38, Upper 1 3/5 Drawbar EG/Perc Mask Bit",1,108,0,127</t>
  </si>
  <si>
    <t>1167,"TAB #39, Upper 1 1/3 Drawbar EG/Perc Mask Bit",1,109,0,127</t>
  </si>
  <si>
    <t>1168,"TAB #40, Upper 1 Drawbar EG/Perc Mask Bit",1,110,0,127</t>
  </si>
  <si>
    <t>1169,"TAB #41, Upper Mixture Drawbar 10  EG/Perc Mask Bit",1,111,0,127</t>
  </si>
  <si>
    <t>1170,"TAB #42, Upper Mixture Drawbar 11  EG/Perc Mask Bit",1,112,0,127</t>
  </si>
  <si>
    <t>1171,"TAB #43, Upper Mixture Drawbar 12  EG/Perc Mask Bit",1,113,0,127</t>
  </si>
  <si>
    <t>1083,"Lower Volume",2,9,0,127</t>
  </si>
  <si>
    <t>1016,"DB #16, Lower Drawbar 16",2,12,0,127</t>
  </si>
  <si>
    <t>1017,"DB #17, Lower Drawbar 5 1/3",2,13,0,127</t>
  </si>
  <si>
    <t>1018,"DB #18, Lower Drawbar 8",2,14,0,127</t>
  </si>
  <si>
    <t>1019,"DB #19, Lower Drawbar 4",2,15,0,127</t>
  </si>
  <si>
    <t>1020,"DB #20, Lower Drawbar 2 2/3",2,16,0,127</t>
  </si>
  <si>
    <t>1021,"DB #21, Lower Drawbar 2",2,17,0,127</t>
  </si>
  <si>
    <t>1022,"DB #22, Lower Drawbar 1 3/5",2,18,0,127</t>
  </si>
  <si>
    <t>1023,"DB #23, Lower Drawbar 1 1/3",2,19,0,127</t>
  </si>
  <si>
    <t>1024,"DB #24, Lower Drawbar 1",2,20,0,127</t>
  </si>
  <si>
    <t>1025,"DB #25, Lower Mixture Drawbar 10",2,21,0,127</t>
  </si>
  <si>
    <t>1026,"DB #26, Lower Mixture Drawbar 11",2,22,0,127</t>
  </si>
  <si>
    <t>1027,"DB #27, Lower Mixture Drawbar 12",2,23,0,127</t>
  </si>
  <si>
    <t>1056,"DB #56, Lower Attack",2,25,0,127</t>
  </si>
  <si>
    <t>1057,"DB #57, Lower Decay",2,26,0,127</t>
  </si>
  <si>
    <t>1058,"DB #58, Lower Sustain",2,27,0,127</t>
  </si>
  <si>
    <t>1059,"DB #59, Lower Release",2,28,0,127</t>
  </si>
  <si>
    <t>1060,"DB #60, Lower ADSR Harmonic Decay",2,29,0,127</t>
  </si>
  <si>
    <t>1232,"Lower GM Layer 1 Voice",2,33,0,127</t>
  </si>
  <si>
    <t>1233,"Lower GM Layer 1 Level",2,34,0,127</t>
  </si>
  <si>
    <t>1234,"Lower GM Layer 1 Harmonic",2,35,0,5</t>
  </si>
  <si>
    <t>1235,"Lower GM Layer 2 Voice",2,36,0,127</t>
  </si>
  <si>
    <t>1236,"Lower GM Layer 2 Level",2,37,0,127</t>
  </si>
  <si>
    <t>1237,"Lower GM Layer 2 Harmonic",2,38,0,5</t>
  </si>
  <si>
    <t>1238,"Lower GM Layer 2 Detune",2,39,0,127</t>
  </si>
  <si>
    <t>1086,"Overall Reverb",2,41,0,127</t>
  </si>
  <si>
    <t>1087,"AO28 Tone Pot",2,42,0,127</t>
  </si>
  <si>
    <t>1088,"AO28 Trim Cap Swell",2,43,0,127</t>
  </si>
  <si>
    <t>1089,"AO28 Minimal Swell Volume",2,44,0,127</t>
  </si>
  <si>
    <t>1090,"AO28 Tube Age (Triode k2)",2,45,0,127</t>
  </si>
  <si>
    <t>1112,"Equ Bass Control",2,47,0,127</t>
  </si>
  <si>
    <t>1113,"Equ Bass Center Frequ 32..2000Hz",2,48,0,127</t>
  </si>
  <si>
    <t>1114,"Equ Bass Peak/Q 0,3..1,5",2,49,0,127</t>
  </si>
  <si>
    <t>1115,"Equ Mid Control",2,50,0,127</t>
  </si>
  <si>
    <t>1116,"Equ Mid Center Frequ 125..4000Hz",2,51,0,127</t>
  </si>
  <si>
    <t>1117,"Equ Mid Peak/Q 0,3..1,5",2,52,0,127</t>
  </si>
  <si>
    <t>1118,"Equ Treble Control",2,53,0,127</t>
  </si>
  <si>
    <t>1119,"Equ Treble Center Frequ 500..8500Hz",2,54,0,127</t>
  </si>
  <si>
    <t>1120,"Equ Treble Peak/Q 0,3..1,5",2,55,0,127</t>
  </si>
  <si>
    <t>1121,"Equ Full Parametric Enable",2,56,0,127</t>
  </si>
  <si>
    <t>1353,"Keyboard Split Point if ON",2,72,0,65</t>
  </si>
  <si>
    <t>1354,"Keyboard Split Mode",2,73,0,4</t>
  </si>
  <si>
    <t>1355,"Keyboard Transpose",2,74,0,24</t>
  </si>
  <si>
    <t>1358,"Drawbar 16' Foldback Mode",2,77,0,127</t>
  </si>
  <si>
    <t>1359,"Higher Foldback",2,78,0,127</t>
  </si>
  <si>
    <t>1360,"Contact Spring Flex",2,79,0,15</t>
  </si>
  <si>
    <t>1361,"Contact Spring Damping",2,80,0,15</t>
  </si>
  <si>
    <t>1384,"Preamp Swell Type",2,82,0,3</t>
  </si>
  <si>
    <t>1385,"TG Tuning Set",2,83,0,5</t>
  </si>
  <si>
    <t>1386,"TG Size",2,84,0,96</t>
  </si>
  <si>
    <t>1387,"TG Fixed Taper Value",2,85,0,127</t>
  </si>
  <si>
    <t>1388,"TG WaveSet",2,86,0,7</t>
  </si>
  <si>
    <t>1389,"TG Flutter",2,87,0,15</t>
  </si>
  <si>
    <t>1390,"TG Leakage",2,88,0,15</t>
  </si>
  <si>
    <t>1391,"TG Tuning",2,89,0,15</t>
  </si>
  <si>
    <t>1392,"TG Cap Set/Tapering",2,90,0,7</t>
  </si>
  <si>
    <t>1393,"TG LC Filter Fac",2,91,0,127</t>
  </si>
  <si>
    <t>1394,"TG Bottom 16' Octave Taper Val",2,92,0,127</t>
  </si>
  <si>
    <t>1395,"Generator Transpose",2,93,0,24</t>
  </si>
  <si>
    <t>1400,"Reverb Level 1",2,94,0,127</t>
  </si>
  <si>
    <t>1401,"Reverb Level 2",2,95,0,127</t>
  </si>
  <si>
    <t>1402,"Reverb Level 3",2,96,0,127</t>
  </si>
  <si>
    <t>1176,"TAB #48, Lower Drawbar 16 to ADSR",2,102,0,127</t>
  </si>
  <si>
    <t>1177,"TAB #49, Lower Drawbar 5 1/3 to ADSR",2,103,0,127</t>
  </si>
  <si>
    <t>1178,"TAB #50, Lower Drawbar 8 to ADSR",2,104,0,127</t>
  </si>
  <si>
    <t>1179,"TAB #51, Lower Drawbar 4 to ADSR",2,105,0,127</t>
  </si>
  <si>
    <t>1180,"TAB #52, Lower Drawbar 2 2/3 to ADSR",2,106,0,127</t>
  </si>
  <si>
    <t>1181,"TAB #53, Lower Drawbar 2 to ADSR",2,107,0,127</t>
  </si>
  <si>
    <t>1182,"TAB #54, Lower Drawbar1 3/5 to ADSR",2,108,0,127</t>
  </si>
  <si>
    <t>1183,"TAB #55, Lower Drawbar 1 1/3 to ADSR",2,109,0,127</t>
  </si>
  <si>
    <t>1184,"TAB #56, Lower Drawbar 1 to ADSR",2,110,0,127</t>
  </si>
  <si>
    <t>1185,"TAB #57, Lower Mixture Drawbar 10 to ADSR",2,111,0,127</t>
  </si>
  <si>
    <t>1186,"TAB #58, Lower Mixture Drawbar 11 to ADSR",2,112,0,127</t>
  </si>
  <si>
    <t>1187,"TAB #59, Lower Mixture Drawbar 12 to ADSR",2,113,0,127</t>
  </si>
  <si>
    <t>1084,"Pedal Volume",3,9,0,127</t>
  </si>
  <si>
    <t>1032,"DB #32, Pedal Drawbar 16",3,12,0,127</t>
  </si>
  <si>
    <t>1033,"DB #33, Pedal Drawbar 5 1/3",3,13,0,127</t>
  </si>
  <si>
    <t>1034,"DB #34, Pedal Drawbar 8",3,14,0,127</t>
  </si>
  <si>
    <t>1035,"DB #35, Pedal Drawbar 4",3,15,0,127</t>
  </si>
  <si>
    <t>1036,"DB #36, Pedal Drawbar 2 2/3",3,16,0,127</t>
  </si>
  <si>
    <t>1037,"DB #37, Pedal Drawbar 2",3,17,0,127</t>
  </si>
  <si>
    <t>1038,"DB #38, Pedal Drawbar 1 3/5",3,18,0,127</t>
  </si>
  <si>
    <t>1039,"DB #39, Pedal Drawbar 1 1/3",3,19,0,127</t>
  </si>
  <si>
    <t>1040,"DB #40, Pedal Drawbar 1",3,20,0,127</t>
  </si>
  <si>
    <t>1041,"DB #41, Pedal Mixture Drawbar 10",3,21,0,127</t>
  </si>
  <si>
    <t>1042,"DB #42, Pedal Mixture Drawbar 11",3,22,0,127</t>
  </si>
  <si>
    <t>1043,"DB #43, Pedal Mixture Drawbar 12",3,23,0,127</t>
  </si>
  <si>
    <t>1064,"DB #64, Pedal Attack",3,25,0,127</t>
  </si>
  <si>
    <t>1065,"DB #65, Pedal Decay",3,26,0,127</t>
  </si>
  <si>
    <t>1066,"DB #66, Pedal Sustain",3,27,0,127</t>
  </si>
  <si>
    <t>1067,"DB #67, Pedal Release",3,28,0,127</t>
  </si>
  <si>
    <t>1068,"DB #68, Pedal ADSR Harmonic Decay",3,29,0,127</t>
  </si>
  <si>
    <t>1240,"Pedal GM Layer 1 Voice",3,33,0,127</t>
  </si>
  <si>
    <t>1241,"Pedal GM Layer 1 Level",3,34,0,127</t>
  </si>
  <si>
    <t>1242,"Pedal GM Layer 1 Harmonic",3,35,0,5</t>
  </si>
  <si>
    <t>1243,"Pedal GM Layer 2 Voice",3,36,0,127</t>
  </si>
  <si>
    <t>1244,"Pedal GM Layer 2 Level",3,37,0,127</t>
  </si>
  <si>
    <t>1245,"Pedal GM Layer 2 Harmonic",3,38,0,5</t>
  </si>
  <si>
    <t>1246,"Pedal GM Layer 2 Detune",3,39,0,127</t>
  </si>
  <si>
    <t>1072,"DB #72, Pedal Drawbar 16 AutoMix",3,41,0,127</t>
  </si>
  <si>
    <t>1073,"DB #73, Pedal Drawbar 16H AutoMix",3,42,0,127</t>
  </si>
  <si>
    <t>1074,"DB #74, Pedal Drawbar 8 AutoMix",3,43,0,127</t>
  </si>
  <si>
    <t>1075,"DB #75, Pedal Drawbar 8H AutoMix",3,44,0,127</t>
  </si>
  <si>
    <t>1320,"Pre-Emphasis (Treble Gain)",3,46,0,127</t>
  </si>
  <si>
    <t>1321,"LC Line Age/AM, Amplitude Modulation",3,47,0,127</t>
  </si>
  <si>
    <t>1322,"LC Line Feedback",3,48,0,127</t>
  </si>
  <si>
    <t>1323,"LC Line Reflection",3,49,0,127</t>
  </si>
  <si>
    <t>1324,"LC Line Response, Cutoff Frequency",3,50,0,127</t>
  </si>
  <si>
    <t>1325,"LC PhaseLk, Line Cutoff Shelving Level",3,51,0,127</t>
  </si>
  <si>
    <t>1326,"Scanner Gearing (Vib Frequ)",3,52,0,127</t>
  </si>
  <si>
    <t>1327,"Chorus Dry (Bypass) Level",3,53,0,127</t>
  </si>
  <si>
    <t>1328,"Chorus Wet (Scanner) Level",3,54,0,127</t>
  </si>
  <si>
    <t>1329,"Modulation @V1",3,55,0,127</t>
  </si>
  <si>
    <t>1330,"Modulation @C1",3,56,0,127</t>
  </si>
  <si>
    <t>1331,"Modulation @V2",3,57,0,127</t>
  </si>
  <si>
    <t>1332,"Modulation @C2",3,58,0,127</t>
  </si>
  <si>
    <t>1333,"Modulation @V3",3,59,0,127</t>
  </si>
  <si>
    <t>1334,"Modulation @C3",3,60,0,127</t>
  </si>
  <si>
    <t>1480,"Perc Norm Level",3,72,0,127</t>
  </si>
  <si>
    <t>1481,"Perc Soft Level",3,73,0,127</t>
  </si>
  <si>
    <t>1482,"Perc Long Time",3,74,0,127</t>
  </si>
  <si>
    <t>1483,"Perc Short Time",3,75,0,127</t>
  </si>
  <si>
    <t>1484,"Perc Muted Level",3,76,0,127</t>
  </si>
  <si>
    <t>1485,"(RFU)",3,77,0,0</t>
  </si>
  <si>
    <t>1486,"Perc Precharge Time",3,78,0,127</t>
  </si>
  <si>
    <t>1487,"(RFU)",3,79,0,0</t>
  </si>
  <si>
    <t>1490,"GM2 Synth Volume",3,80,0,127</t>
  </si>
  <si>
    <t>1491,"Relative Organ Volume",3,81,0,127</t>
  </si>
  <si>
    <t>1492,"H100 Harp Sustain Time",3,82,0,127</t>
  </si>
  <si>
    <t>1493,"H100 2nd Voice Volume",3,83,0,127</t>
  </si>
  <si>
    <t>1494,"(RFU)",3,84,0,0</t>
  </si>
  <si>
    <t>1448,"Rotary Live Control, Horn Slow Time",3,86,0,127</t>
  </si>
  <si>
    <t>1449,"Rotary Live Control, Rotor Slow Time",3,87,0,127</t>
  </si>
  <si>
    <t>1450,"Rotary Live Control, Horn Fast Time",3,88,0,127</t>
  </si>
  <si>
    <t>1451,"Rotary Live Control, Rotor Fast Time",3,89,0,127</t>
  </si>
  <si>
    <t>1452,"Rotary Live Control, Horn Ramp Up Time",3,90,0,127</t>
  </si>
  <si>
    <t>1453,"Rotary Live Control, Rotor Ramp Up Time",3,91,0,127</t>
  </si>
  <si>
    <t>1454,"Rotary Live Control, Horn Ramp Down Time",3,92,0,127</t>
  </si>
  <si>
    <t>1455,"Rotary Live Control, Rotor Ramp Down Time",3,93,0,127</t>
  </si>
  <si>
    <t>1456,"Rotary Live Control, Speaker Throb Amount",3,94,0,127</t>
  </si>
  <si>
    <t>1457,"Rotary Live Control, Speaker Spread",3,95,0,127</t>
  </si>
  <si>
    <t>1458,"Rotary Live Control, Speaker Balance",3,96,0,127</t>
  </si>
  <si>
    <t>1459,"Rotary Live Control, Sync PHR to Rotary Speed",3,97,0,127</t>
  </si>
  <si>
    <t>1152,"TAB #24, H100 Mode",3,102,0,127</t>
  </si>
  <si>
    <t>1153,"TAB #25, Envelope Generator (EG) Mode",3,103,0,127</t>
  </si>
  <si>
    <t>1154,"TAB #26, EG Percussion Drawbar Mode",3,104,0,127</t>
  </si>
  <si>
    <t>1155,"TAB #27, EG TimeBend Drawbar Mode ",3,105,0,127</t>
  </si>
  <si>
    <t>1156,"TAB #28, H100 2ndVoice (Perc Decay Bypass)",3,106,0,127</t>
  </si>
  <si>
    <t>1157,"TAB #29, H100 Harp Sustain",3,107,0,127</t>
  </si>
  <si>
    <t>1158,"TAB #30, EG Enables to Dry Channel",3,108,0,127</t>
  </si>
  <si>
    <t>1159,"TAB #31, Equalizer Bypass",3,109,0,127</t>
  </si>
  <si>
    <t>1670,"Send only: Progress Bar Value 0..9, MIDI: 0",4,30,0,127</t>
  </si>
  <si>
    <t>1605,"Store Current Preset (127)",4,58,0,127</t>
  </si>
  <si>
    <t>1606,"Store Current Upper Voice (127)",4,59,0,127</t>
  </si>
  <si>
    <t>1607,"Store Current Lower Voice (127)",4,60,0,127</t>
  </si>
  <si>
    <t>1608,"Store Current Pedal Voice (127)",4,61,0,127</t>
  </si>
  <si>
    <t>1609,"Preset/Voice Store Request",4,62,0,127</t>
  </si>
  <si>
    <t>1610,"Binary Respone einschalten (OSC)",4,63,0,127</t>
  </si>
  <si>
    <t>1620,"Dec Overall/Common Preset",4,70,0,127</t>
  </si>
  <si>
    <t>1621,"Inc Overall/Common Preset",4,71,0,127</t>
  </si>
  <si>
    <t>1622,"Dec Upper Voice",4,72,0,127</t>
  </si>
  <si>
    <t>1623,"Inc Upper Voice",4,73,0,127</t>
  </si>
  <si>
    <t>1624,"Dec Lower Voice",4,74,0,127</t>
  </si>
  <si>
    <t>1625,"Inc Lower Voice",4,75,0,127</t>
  </si>
  <si>
    <t>1626,"Dec Pedal Voice",4,76,0,127</t>
  </si>
  <si>
    <t>1627,"Inc Pedal Voice",4,77,0,127</t>
  </si>
  <si>
    <t>1628,"Dec Upper GM Voice 1",4,78,0,127</t>
  </si>
  <si>
    <t>1629,"Inc Upper GM Voice 1",4,79,0,127</t>
  </si>
  <si>
    <t>1630,"Dec Upper GM Voice 2",4,80,0,127</t>
  </si>
  <si>
    <t>1631,"Inc Upper GM Voice 2",4,81,0,127</t>
  </si>
  <si>
    <t>1632,"Dec Lower GM Voice 1",4,82,0,127</t>
  </si>
  <si>
    <t>1633,"Inc Lower GM Voice 1",4,83,0,127</t>
  </si>
  <si>
    <t>1634,"Dec Lower GM Voice 2",4,84,0,127</t>
  </si>
  <si>
    <t>1635,"Inc Lower GM Voice 2",4,85,0,127</t>
  </si>
  <si>
    <t>1636,"Dec Pedal GM Voice 1",4,86,0,127</t>
  </si>
  <si>
    <t>1637,"Inc Pedal GM Voice 1",4,87,0,127</t>
  </si>
  <si>
    <t>1638,"Dec Pedal GM Voice 2",4,88,0,127</t>
  </si>
  <si>
    <t>1639,"Inc Pedal GM Voice 2",4,89,0,127</t>
  </si>
  <si>
    <t>1640,"Send only: StoreRequest LED (64 = Blink)",4,90,0,127</t>
  </si>
  <si>
    <t>1641,"",4,91,0,127</t>
  </si>
  <si>
    <t>1642,"",4,92,0,127</t>
  </si>
  <si>
    <t>1643,"",4,93,0,127</t>
  </si>
  <si>
    <t>1644,"",4,94,0,127</t>
  </si>
  <si>
    <t>1645,"",4,95,0,127</t>
  </si>
  <si>
    <t>1646,"",4,96,0,127</t>
  </si>
  <si>
    <t>1647,"",4,97,0,127</t>
  </si>
  <si>
    <t>1648,"",4,98,0,127</t>
  </si>
  <si>
    <t>1649,"Send only: Connected LED (64 = Blink)",4,99,0,127</t>
  </si>
  <si>
    <t>1650,"Page Select 0..8, Start Page",4,102,0,127</t>
  </si>
  <si>
    <t>1651,"B3 Page/Preconfig (MIDI)",4,103,0,127</t>
  </si>
  <si>
    <t>1652,"H100 Page/Preconfig (MIDI)",4,104,0,127</t>
  </si>
  <si>
    <t>1653,"EG Mode 1 Page/Preconfig (MIDI)",4,105,0,127</t>
  </si>
  <si>
    <t>1654,"EG Mode 2 Page/Preconfig (MIDI)",4,106,0,127</t>
  </si>
  <si>
    <t>1655,"",4,107,0,127</t>
  </si>
  <si>
    <t>1656,"",4,108,0,127</t>
  </si>
  <si>
    <t>1657,"",4,109,0,127</t>
  </si>
  <si>
    <t>1658,"",4,110,0,127</t>
  </si>
  <si>
    <t>1659,"",4,111,0,127</t>
  </si>
  <si>
    <t>1660,"Send only: Percussion/Dry Enables Color",4,112,0,127</t>
  </si>
  <si>
    <t>1661,"Send only: EG Mode Color ADSR",4,113,0,127</t>
  </si>
  <si>
    <t>1662,"Send only: EG Mode Color PercDrawbars",4,114,0,127</t>
  </si>
  <si>
    <t>Set Vibrato to V1</t>
  </si>
  <si>
    <t>Set Vibrato to V2</t>
  </si>
  <si>
    <t>Set Vibrato to V3</t>
  </si>
  <si>
    <t>Set Vibrato to C1</t>
  </si>
  <si>
    <t>Set Vibrato to C2</t>
  </si>
  <si>
    <t>Set Vibrato to C3</t>
  </si>
  <si>
    <t>1680,"Set Vibrato to V1",4,50,0,127</t>
  </si>
  <si>
    <t>1685,"Set Vibrato to C3",4,50,0,127</t>
  </si>
  <si>
    <t>1684,"Set Vibrato to V3",4,50,0,127</t>
  </si>
  <si>
    <t>1683,"Set Vibrato to C2",4,50,0,127</t>
  </si>
  <si>
    <t>1682,"Set Vibrato to V2",4,50,0,127</t>
  </si>
  <si>
    <t>1681,"Set Vibrato to C1",4,50,0,127</t>
  </si>
  <si>
    <t>c_edit_max: Array[0..511] of byte = (</t>
  </si>
  <si>
    <t>max.</t>
  </si>
  <si>
    <t>RPN</t>
  </si>
  <si>
    <t>NRPN/RPN Data MSB</t>
  </si>
  <si>
    <t>c_param2menu_inverse: Array[0..511] of byte = (</t>
  </si>
  <si>
    <t>(rot: Read-only)</t>
  </si>
  <si>
    <t>ta_presetname</t>
  </si>
  <si>
    <t>OSC-Tabelle für WIFI Interface</t>
  </si>
  <si>
    <t>nach Spalte Param sortierten!</t>
  </si>
  <si>
    <t>Blatt zum Erzeugen der Action/Max-Konstanten für edit_array</t>
  </si>
  <si>
    <t>Aus Menü-Tabelle kopieren,</t>
  </si>
  <si>
    <t>nur Werte ab B1 eintragen und</t>
  </si>
  <si>
    <t>Inverser Menu-Index, berechnet</t>
  </si>
  <si>
    <t>Sortierte Menü-Tabelle</t>
  </si>
  <si>
    <t>Fortlaufende Parameternummern</t>
  </si>
  <si>
    <t>Name, berechnet</t>
  </si>
  <si>
    <t>Inverser Menu-Index, eindeutig</t>
  </si>
  <si>
    <t>Reverb 1</t>
  </si>
  <si>
    <t>Reverb 2</t>
  </si>
  <si>
    <t>MIDI Show CC</t>
  </si>
  <si>
    <t>MIDI Show CC Data</t>
  </si>
  <si>
    <t>MIDI Show CC, display incoming MIDI CC data (temporary, for debug/learn)</t>
  </si>
  <si>
    <t>Pedal Factors</t>
  </si>
  <si>
    <t>NRPN (Wifi: Connected LED)</t>
  </si>
  <si>
    <t>#;Board Inits;0;none</t>
  </si>
  <si>
    <t>1495;Panel LED Brightness;15;trk</t>
  </si>
  <si>
    <t>1496;2ndDB Select Voice Number;40;num</t>
  </si>
  <si>
    <t>1497;Generator Model Limit;7;num</t>
  </si>
  <si>
    <t>1498;CommonPreset Save/Restore Mask;255;bit</t>
  </si>
  <si>
    <t>1499;Button Mask 0;255;bit</t>
  </si>
  <si>
    <t>1500;Button Mask 1;255;bit</t>
  </si>
  <si>
    <t>1501;Audio Taper (log.) Pots;255;btn</t>
  </si>
  <si>
    <t>1502;Additional Tab Panels are Switch Inputs;255;bit</t>
  </si>
  <si>
    <t>1503;ADC Configuration;2;ddm</t>
  </si>
  <si>
    <t>1504;Panel 16 Configuration;2;ddm</t>
  </si>
  <si>
    <t>1505;Preset 16 Configuration;3;ddm</t>
  </si>
  <si>
    <t>1506;Pedal Drawbar Configuration;2;ddm</t>
  </si>
  <si>
    <t>1507;ADC Scaling;127;trk</t>
  </si>
  <si>
    <t>1508;Latching Preset Keys;255;btn</t>
  </si>
  <si>
    <t>1509;Wrap Menus;255;btn</t>
  </si>
  <si>
    <t>1510;Preset/EEPROM Structure Version;0;none</t>
  </si>
  <si>
    <t>1511;Magic Flag;0;none</t>
  </si>
  <si>
    <t>#;MIDI Settings;0;none</t>
  </si>
  <si>
    <t>1368;MIDI Channel;12;ddm</t>
  </si>
  <si>
    <t>1369;MIDI Option;3;ddm</t>
  </si>
  <si>
    <t>1370;MIDI CC Set;7;ddm</t>
  </si>
  <si>
    <t>1371;MIDI Swell CC;127;num</t>
  </si>
  <si>
    <t>1372;MIDI Volume CC;127;num</t>
  </si>
  <si>
    <t>1373;MIDI Local Enable;7;bit</t>
  </si>
  <si>
    <t>1374;MIDI Common Preset CC;127;num</t>
  </si>
  <si>
    <t>#;Keyboard Settings;0;none</t>
  </si>
  <si>
    <t>1353;Keyboard Split Point if ON;63;num</t>
  </si>
  <si>
    <t>1354;Keyboard Split Mode;3;ddm</t>
  </si>
  <si>
    <t>1355;Keyboard Transpose;255;num</t>
  </si>
  <si>
    <t>1356;Contact Early Action (Fatar Keybed only);255;btn</t>
  </si>
  <si>
    <t>1357;No 1' Drawbar when Perc ON;255;btn</t>
  </si>
  <si>
    <t>1358;Drawbar 16' Foldback Mode;3;ddm</t>
  </si>
  <si>
    <t>1359;Higher Foldback;255;btn</t>
  </si>
  <si>
    <t>1360;Contact Spring Flex;15;trk</t>
  </si>
  <si>
    <t>1361;Contact Spring Damping;15;trk</t>
  </si>
  <si>
    <t>1362;Percussion Enable On Live DB only;255;btn</t>
  </si>
  <si>
    <t>#;Organ Setup (Current Generator);0;none</t>
  </si>
  <si>
    <t>1384;Preamp Swell Type;3;ddm</t>
  </si>
  <si>
    <t>1385;TG Tuning Set;5;ddm</t>
  </si>
  <si>
    <t>1386;TG Size;96;num</t>
  </si>
  <si>
    <t>1387;TG Fixed Taper Value;127;num</t>
  </si>
  <si>
    <t>1388;TG WaveSet;7;ddm</t>
  </si>
  <si>
    <t>1389;TG Flutter;15;trk</t>
  </si>
  <si>
    <t>1390;TG Leakage;7;trk</t>
  </si>
  <si>
    <t>1391;TG Tuning;15;trk</t>
  </si>
  <si>
    <t>1392;TG Cap Set/Tapering;7;ddm</t>
  </si>
  <si>
    <t>1393;TG LC Filter Fac;127;trk</t>
  </si>
  <si>
    <t>1394;TG Bottom 16' Octave Taper Val;127;trk</t>
  </si>
  <si>
    <t>1395;Generator Transpose;255;num</t>
  </si>
  <si>
    <t>#;Percussion Setup;0;none</t>
  </si>
  <si>
    <t>1480;Perc Norm Level;127;trk</t>
  </si>
  <si>
    <t>1481;Perc Soft Level;127;trk</t>
  </si>
  <si>
    <t>1482;Perc Long Time;127;trk</t>
  </si>
  <si>
    <t>1483;Perc Short Time;127;trk</t>
  </si>
  <si>
    <t>1484;Perc Muted Level;127;trk</t>
  </si>
  <si>
    <t>1486;Perc Precharge Time;127;trk</t>
  </si>
  <si>
    <t>#;Busbar Levels (Hammond/Default);0;none</t>
  </si>
  <si>
    <t>1272;Busbar Lvl 16';127;trk</t>
  </si>
  <si>
    <t>1273;Busbar Lvl 5 1/3';127;trk</t>
  </si>
  <si>
    <t>1274;Busbar Lvl 8';127;trk</t>
  </si>
  <si>
    <t>1275;Busbar Lvl 4';127;trk</t>
  </si>
  <si>
    <t>1276;Busbar Lvl 2 2/3';127;trk</t>
  </si>
  <si>
    <t>1277;Busbar Lvl 2';127;trk</t>
  </si>
  <si>
    <t>1278;Busbar Lvl 1 3/5';127;trk</t>
  </si>
  <si>
    <t>1279;Busbar Lvl 1 1/3';127;trk</t>
  </si>
  <si>
    <t>1280;Busbar Lvl 1';127;trk</t>
  </si>
  <si>
    <t>1281;Busbar Lvl 10 (Mixt);127;trk</t>
  </si>
  <si>
    <t>1282;Busbar Lvl 11 (Mixt);127;trk</t>
  </si>
  <si>
    <t>1283;Busbar Lvl 12 (Mixt);127;trk</t>
  </si>
  <si>
    <t>1284;Busbar Lvl 13 (Mixt);127;trk</t>
  </si>
  <si>
    <t>1285;Busbar Lvl 14 (Mixt);127;trk</t>
  </si>
  <si>
    <t>1286;Busbar Lvl 15 (Mixt);127;trk</t>
  </si>
  <si>
    <t>#;Rotary Live Control;0;none</t>
  </si>
  <si>
    <t>1448;Horn Slow Time;63;trk</t>
  </si>
  <si>
    <t>1449;Rotor Slow Time;63;trk</t>
  </si>
  <si>
    <t>1450;Horn Fast Time;127;trk</t>
  </si>
  <si>
    <t>1451;Rotor Fast Time;127;trk</t>
  </si>
  <si>
    <t>1452;Horn Ramp Up Time;127;trk</t>
  </si>
  <si>
    <t>1453;Rotor Ramp Up Time;127;trk</t>
  </si>
  <si>
    <t>1454;Horn Ramp Down Time;127;trk</t>
  </si>
  <si>
    <t>1455;Rotor Ramp Down Time;127;trk</t>
  </si>
  <si>
    <t>1456;Speaker Throb Amount;127;trk</t>
  </si>
  <si>
    <t>1457;Speaker Spread;127;trk</t>
  </si>
  <si>
    <t>1458;Speaker Balance;127;trk</t>
  </si>
  <si>
    <t>1459;Sync PHR to Rotary Speed;255;btn</t>
  </si>
  <si>
    <t>#;Rotary Sim Inits/Defaults;0;none</t>
  </si>
  <si>
    <t>2104;Input Level of Rotary Sim;255;trk</t>
  </si>
  <si>
    <t>2105;Level Horn;255;trk</t>
  </si>
  <si>
    <t>2106;Level Rotor;255;trk</t>
  </si>
  <si>
    <t>2107;Far Beam Lowpass (Room Damping);255;trk</t>
  </si>
  <si>
    <t>2108;Cabinet Frequency Response;255;trk</t>
  </si>
  <si>
    <t>2109;Crossover Frequ (50: nom. 800 Hz);255;trk</t>
  </si>
  <si>
    <t>2110;Throb Highpass Frequency Rotor;255;trk</t>
  </si>
  <si>
    <t>2111;Level Horn Delay Cross Mix;255;trk</t>
  </si>
  <si>
    <t>2112;Diff Delay Horn (Near);255;trk</t>
  </si>
  <si>
    <t>2113;Diff Delay Horn (Room);255;trk</t>
  </si>
  <si>
    <t>2114;Diff Delay Rotor (Near);255;trk</t>
  </si>
  <si>
    <t>2115;Diff Delay Rotor (Room);255;trk</t>
  </si>
  <si>
    <t>2116;LFO Mod Horn Main Left;255;trk</t>
  </si>
  <si>
    <t>2117;LFO Mod Horn Main Right;255;trk</t>
  </si>
  <si>
    <t>2118;LFO Mod Horn Refl 1 Left Near  +Cab 4x;255;trk</t>
  </si>
  <si>
    <t>2119;LFO Mod Horn Refl 1 Right Near;255;trk</t>
  </si>
  <si>
    <t>2120;LFO Mod Horn Refl 2 Left  Far;255;trk</t>
  </si>
  <si>
    <t>2121;LFO Mod Horn Refl 2 Right Far;255;trk</t>
  </si>
  <si>
    <t>2122;LFO Mod Horn Throb Left  2 kHz;255;trk</t>
  </si>
  <si>
    <t>2123;LFO Mod Horn Throb Right 2 kHz;255;trk</t>
  </si>
  <si>
    <t>2124;LFO Mod Horn Cab 4x;255;trk</t>
  </si>
  <si>
    <t>2125;LFO Mod Rotor Main;255;trk</t>
  </si>
  <si>
    <t>2126;LFO Mod Rotor Refl;255;trk</t>
  </si>
  <si>
    <t>2127;LFO Mod Rotor Throb;255;trk</t>
  </si>
  <si>
    <t>#;Rotary Simulation LFO Phase Inits;0;none</t>
  </si>
  <si>
    <t>2148;LFO Phase Offs Horn Main Left;255;trk</t>
  </si>
  <si>
    <t>2149;LFO Phase Offs Horn Main Right;255;trk</t>
  </si>
  <si>
    <t>2150;LFO Phase Offs Horn Refl 1 Left  Near +Cab 4x;255;trk</t>
  </si>
  <si>
    <t>2151;LFO Phase Offs Horn Refl 1 Right Near +Cab 4x;255;trk</t>
  </si>
  <si>
    <t>2152;LFO Phase Offs Horn Refl 2 Left  Far;255;trk</t>
  </si>
  <si>
    <t>2153;LFO Phase Offs Horn Refl 2 Right Far;255;trk</t>
  </si>
  <si>
    <t>2154;LFO Phase Offs Horn Throb Left  2 kHz;255;trk</t>
  </si>
  <si>
    <t>2155;LFO Phase Offs Horn Throb Right 2 kHz;255;trk</t>
  </si>
  <si>
    <t>2156;LFO Phase Offs Horn Cab 4x;255;trk</t>
  </si>
  <si>
    <t>2157;LFO Phase Offs Rotor Main;255;trk</t>
  </si>
  <si>
    <t>2158;LFO Phase Offs Rotor Refl;255;trk</t>
  </si>
  <si>
    <t>2159;LFO Phase Offs Rotor Throb;255;trk</t>
  </si>
  <si>
    <t>#;Reverb Settings;0;none</t>
  </si>
  <si>
    <t>1400;Reverb Level 1;127;trk</t>
  </si>
  <si>
    <t>1401;Reverb Level 2;127;trk</t>
  </si>
  <si>
    <t>1402;Reverb Level 3;127;trk</t>
  </si>
  <si>
    <t>#;Reverb DSP Setup;0;none</t>
  </si>
  <si>
    <t>2000;SAM Rev Algorithm Rev OFF (0);13;ddm</t>
  </si>
  <si>
    <t>2001;SAM Rev Algorithm Rev I (1);13;ddm</t>
  </si>
  <si>
    <t>2002;SAM Rev Algorithm Rev II (2);13;ddm</t>
  </si>
  <si>
    <t>2003;SAM Rev Algorithm Rev I+II (3);13;ddm</t>
  </si>
  <si>
    <t>2004;SAM Rev Time 0;127;trk</t>
  </si>
  <si>
    <t>2005;SAM Rev Time 1;127;trk</t>
  </si>
  <si>
    <t>2006;SAM Rev Time 2;127;trk</t>
  </si>
  <si>
    <t>2007;SAM Rev Time 3;127;trk</t>
  </si>
  <si>
    <t>2008;SAM Rev Pre HP 0;127;trk</t>
  </si>
  <si>
    <t>2009;SAM Rev Pre HP 1;127;trk</t>
  </si>
  <si>
    <t>2010;SAM Rev Pre HP 2;127;trk</t>
  </si>
  <si>
    <t>2011;SAM Rev Pre HP 3;127;trk</t>
  </si>
  <si>
    <t>2012;SAM Rev Hi Damp 0;127;trk</t>
  </si>
  <si>
    <t>2013;SAM Rev Hi Damp 1;127;trk</t>
  </si>
  <si>
    <t>2014;SAM Rev Hi Damp 2;127;trk</t>
  </si>
  <si>
    <t>2015;SAM Rev Hi Damp 3;127;trk</t>
  </si>
  <si>
    <t>2016;SAM Rev Tone Gain 0;127;trk</t>
  </si>
  <si>
    <t>2017;SAM Rev Tone Gain 1;127;trk</t>
  </si>
  <si>
    <t>2018;SAM Rev Tone Gain 2;127;trk</t>
  </si>
  <si>
    <t>2019;SAM Rev Tone Gain 3;127;trk</t>
  </si>
  <si>
    <t>2020;SAM Rev Tone Frequ 0;127;trk</t>
  </si>
  <si>
    <t>2021;SAM Rev Tone Frequ 1;127;trk</t>
  </si>
  <si>
    <t>2022;SAM Rev Tone Frequ 2;127;trk</t>
  </si>
  <si>
    <t>2023;SAM Rev Tone Frequ 3;127;trk</t>
  </si>
  <si>
    <t>#;GM/Piano/H100 Setup;0;none</t>
  </si>
  <si>
    <t>1488;GM2 (reserved for future use);127;trk</t>
  </si>
  <si>
    <t>1489;GM2 (reserved for future use);127;trk</t>
  </si>
  <si>
    <t>1490;GM2 Synth Volume;127;trk</t>
  </si>
  <si>
    <t>1491;Relative Organ Volume;127;trk</t>
  </si>
  <si>
    <t>1492;H100 Harp Sustain Time;127;trk</t>
  </si>
  <si>
    <t>1493;H100 2nd Voice Volume;127;trk</t>
  </si>
  <si>
    <t>Upper Env/Perc Drawbars</t>
  </si>
  <si>
    <t>Upper Envelope</t>
  </si>
  <si>
    <t>Upper Envelope Tabs</t>
  </si>
  <si>
    <t>Upper GM Voice</t>
  </si>
  <si>
    <t>Lower Envelope</t>
  </si>
  <si>
    <t>Lower Envelope Tabs</t>
  </si>
  <si>
    <t>Lower GM Voice</t>
  </si>
  <si>
    <t>Pedal Envelope</t>
  </si>
  <si>
    <t>Pedal 2/4 Drawbars</t>
  </si>
  <si>
    <t>Pedal GM Voice</t>
  </si>
  <si>
    <t>Tabs 1</t>
  </si>
  <si>
    <t>Tabs 2</t>
  </si>
  <si>
    <t>Tabs 3</t>
  </si>
  <si>
    <t>Tabs 4</t>
  </si>
  <si>
    <t>Volumes</t>
  </si>
  <si>
    <t>Equalizer</t>
  </si>
  <si>
    <t>Vibrato Params</t>
  </si>
  <si>
    <t>Keyboard Params</t>
  </si>
  <si>
    <t>Generator Params</t>
  </si>
  <si>
    <t>Reverb Levels</t>
  </si>
  <si>
    <t>Percussion Params</t>
  </si>
  <si>
    <t>Special Functions</t>
  </si>
  <si>
    <t>Swell Pedal (alternative)</t>
  </si>
  <si>
    <t>Special Range Functions</t>
  </si>
  <si>
    <t>Set Rotary to SLOW</t>
  </si>
  <si>
    <t>Set Rotary to STOP</t>
  </si>
  <si>
    <t>Set Set Rotary to FAST</t>
  </si>
  <si>
    <t>Tube Amp Gain</t>
  </si>
  <si>
    <t>GM (reserved for future use)</t>
  </si>
  <si>
    <t>GM Synth Volume</t>
  </si>
  <si>
    <t>1686..88</t>
  </si>
  <si>
    <t>(ts_preset_7)</t>
  </si>
  <si>
    <t>Determines which params are saved to CommonPresets: Bit 0 (rightmost): Tabs/Knobs/ADSR, Bit 1: GM Voices, Bit 2: Volumes/TrimPots, Bit 3: Vib/Gen/Perc params, Bit 4: Keyboard/Contacts, Bit 5: Split Mode/Split Point/Local Enables, Bit 6: Rotary Setup, Bit 7: Upper/Lower/Pedal Drawbars</t>
  </si>
  <si>
    <t>Sync PHR</t>
  </si>
  <si>
    <t>SubMenu Dest</t>
  </si>
  <si>
    <t>on FW 5.619</t>
  </si>
  <si>
    <t>WiFi Module Params for JSON conversion</t>
  </si>
  <si>
    <t>WiFi Firmware #1.07</t>
  </si>
  <si>
    <t>Current Mixture Levels for Drawbar 10</t>
  </si>
  <si>
    <t>Mixture Levels (temp)</t>
  </si>
  <si>
    <t>Mixt DB 10 Current Level from Busbar 10</t>
  </si>
  <si>
    <t>Mixt DB 10 Current Level from Busbar 11</t>
  </si>
  <si>
    <t>Mixt DB 10 Current Level from Busbar 12</t>
  </si>
  <si>
    <t>Mixt DB 10 Current Level from Busbar 13</t>
  </si>
  <si>
    <t>Mixt DB 10 Current Level from Busbar 14</t>
  </si>
  <si>
    <t>Mixt DB 10 Current Level from Busbar 15</t>
  </si>
  <si>
    <t>Mixt DB 11 Current Level from Busbar 10</t>
  </si>
  <si>
    <t>Mixt DB 11 Current Level from Busbar 11</t>
  </si>
  <si>
    <t>Mixt DB 11 Current Level from Busbar 12</t>
  </si>
  <si>
    <t>Mixt DB 11 Current Level from Busbar 13</t>
  </si>
  <si>
    <t>Mixt DB 11 Current Level from Busbar 14</t>
  </si>
  <si>
    <t>Mixt DB 11 Current Level from Busbar 15</t>
  </si>
  <si>
    <t>Mixt DB 12 Current Level from Busbar 10</t>
  </si>
  <si>
    <t>Mixt DB 12 Current Level from Busbar 11</t>
  </si>
  <si>
    <t>Mixt DB 12 Current Level from Busbar 12</t>
  </si>
  <si>
    <t>Mixt DB 12 Current Level from Busbar 13</t>
  </si>
  <si>
    <t>Mixt DB 12 Current Level from Busbar 14</t>
  </si>
  <si>
    <t>Mixt DB 12 Current Level from Busbar 15</t>
  </si>
  <si>
    <t>Current Mixture Levels for Drawbar 11</t>
  </si>
  <si>
    <t>Current Mixture Levels for Drawbar 12</t>
  </si>
  <si>
    <t>Mixt DB 10 LSI Sine Gen. Setup, Lvl from Busbar 10</t>
  </si>
  <si>
    <t>Mixt DB 10 LSI Sine Gen. Setup, Lvl from Busbar 11</t>
  </si>
  <si>
    <t>Mixt DB 10 LSI Sine Gen. Setup, Lvl from Busbar 12</t>
  </si>
  <si>
    <t>Mixt DB 10 LSI Sine Gen. Setup, Lvl from Busbar 13</t>
  </si>
  <si>
    <t>Mixt DB 10 LSI Sine Gen. Setup, Lvl from Busbar 14</t>
  </si>
  <si>
    <t>Mixt DB 10 LSI Sine Gen. Setup, Lvl from Busbar 15</t>
  </si>
  <si>
    <t>Mixt DB 10 LSI SquareG Setup, Lvl from Busbar 10</t>
  </si>
  <si>
    <t>Mixt DB 10 LSI SquareG Setup, Lvl from Busbar 11</t>
  </si>
  <si>
    <t>Mixt DB 10 LSI SquareG Setup, Lvl from Busbar 12</t>
  </si>
  <si>
    <t>Mixt DB 10 LSI SquareG Setup, Lvl from Busbar 13</t>
  </si>
  <si>
    <t>Mixt DB 10 LSI SquareG Setup, Lvl from Busbar 14</t>
  </si>
  <si>
    <t>Mixt DB 10 LSI SquareG Setup, Lvl from Busbar 15</t>
  </si>
  <si>
    <t>Mixt DB 10 SingleNoteG Setup, Level from Busbar 10</t>
  </si>
  <si>
    <t>Mixt DB 10 SingleNoteG Setup, Level from Busbar 11</t>
  </si>
  <si>
    <t>Mixt DB 10 SingleNoteG Setup, Level from Busbar 12</t>
  </si>
  <si>
    <t>Mixt DB 10 SingleNoteG Setup, Level from Busbar 13</t>
  </si>
  <si>
    <t>Mixt DB 10 SingleNoteG Setup, Level from Busbar 14</t>
  </si>
  <si>
    <t>Mixt DB 10 SingleNoteG Setup, Level from Busbar 15</t>
  </si>
  <si>
    <t>Mixt DB 11 SingleNoteG Setup, Level from Busbar 10</t>
  </si>
  <si>
    <t>Mixt DB 11 LSI SineGen Setup, Lvl from Busbar 10</t>
  </si>
  <si>
    <t>Mixt DB 11 LSI SineGen Setup, Lvl from Busbar 11</t>
  </si>
  <si>
    <t>Mixt DB 11 LSI SineGen Setup, Lvl from Busbar 12</t>
  </si>
  <si>
    <t>Mixt DB 11 LSI SineGen Setup, Lvl from Busbar 13</t>
  </si>
  <si>
    <t>Mixt DB 11 LSI SineGen Setup, Lvl from Busbar 14</t>
  </si>
  <si>
    <t>Mixt DB 11 LSI SineGen Setup, Lvl from Busbar 15</t>
  </si>
  <si>
    <t>Mixt DB 11 LSI SquareG Setup, Lvl from Busbar 10</t>
  </si>
  <si>
    <t>Mixt DB 11 LSI SquareG Setup, Lvl from Busbar 11</t>
  </si>
  <si>
    <t>Mixt DB 11 LSI SquareG Setup, Lvl from Busbar 12</t>
  </si>
  <si>
    <t>Mixt DB 11 LSI SquareG Setup, Lvl from Busbar 13</t>
  </si>
  <si>
    <t>Mixt DB 11 LSI SquareG Setup, Lvl from Busbar 14</t>
  </si>
  <si>
    <t>Mixt DB 11 LSI SquareG Setup, Lvl from Busbar 15</t>
  </si>
  <si>
    <t>Mixt DB 11 SingleNoteG Setup, Level from Busbar 11</t>
  </si>
  <si>
    <t>Mixt DB 11 SingleNoteG Setup, Level from Busbar 12</t>
  </si>
  <si>
    <t>Mixt DB 11 SingleNoteG Setup, Level from Busbar 13</t>
  </si>
  <si>
    <t>Mixt DB 11 SingleNoteG Setup, Level from Busbar 14</t>
  </si>
  <si>
    <t>Mixt DB 11 SingleNoteG Setup, Level from Busbar 15</t>
  </si>
  <si>
    <t>Mixt DB 12 LSI SineGen Setup, Lvl from Busbar 10</t>
  </si>
  <si>
    <t>Mixt DB 12 LSI SineGen Setup, Lvl from Busbar 11</t>
  </si>
  <si>
    <t>Mixt DB 12 LSI SineGen Setup, Lvl from Busbar 12</t>
  </si>
  <si>
    <t>Mixt DB 12 LSI SineGen Setup, Lvl from Busbar 13</t>
  </si>
  <si>
    <t>Mixt DB 12 LSI SineGen Setup, Lvl from Busbar 14</t>
  </si>
  <si>
    <t>Mixt DB 12 LSI SineGen Setup, Lvl from Busbar 15</t>
  </si>
  <si>
    <t>Mixt DB 12 LSI SquareG Setup, Lvl from Busbar 10</t>
  </si>
  <si>
    <t>Mixt DB 12 LSI SquareG Setup, Lvl from Busbar 11</t>
  </si>
  <si>
    <t>Mixt DB 12 LSI SquareG Setup, Lvl from Busbar 12</t>
  </si>
  <si>
    <t>Mixt DB 12 LSI SquareG Setup, Lvl from Busbar 13</t>
  </si>
  <si>
    <t>Mixt DB 12 LSI SquareG Setup, Lvl from Busbar 14</t>
  </si>
  <si>
    <t>Mixt DB 12 LSI SquareG Setup, Lvl from Busbar 15</t>
  </si>
  <si>
    <t>Mixt DB 12 SingleNoteG Setup, Level from Busbar 10</t>
  </si>
  <si>
    <t>Mixt DB 12 SingleNoteG Setup, Level from Busbar 11</t>
  </si>
  <si>
    <t>Mixt DB 12 SingleNoteG Setup, Level from Busbar 12</t>
  </si>
  <si>
    <t>Mixt DB 12 SingleNoteG Setup, Level from Busbar 13</t>
  </si>
  <si>
    <t>Mixt DB 12 SingleNoteG Setup, Level from Busbar 14</t>
  </si>
  <si>
    <t>Mixt DB 12 SingleNoteG Setup, Level from Busbar 15</t>
  </si>
  <si>
    <t>Current Busbar Note Offsets</t>
  </si>
  <si>
    <t>BB Note Offset Setup Mixt LSI Sine</t>
  </si>
  <si>
    <t>BB Note Offset Setup Mixt Single Note</t>
  </si>
  <si>
    <t>Mixt Lvl Setup for Drawbar 10, LSI Sine Wiring</t>
  </si>
  <si>
    <t>Mixt Lvl Setup for Drawbar 10, LSI Square Wiring</t>
  </si>
  <si>
    <t>Mixt Lvl Setup for Drawbar 11, LSI Sine Wiring</t>
  </si>
  <si>
    <t>Mixt Lvl Setup for Drawbar 11, LSI Square Wiring</t>
  </si>
  <si>
    <t>Mixt Lvl Setup for Drawbar 12, LSI Sine Wiring</t>
  </si>
  <si>
    <t>Mixt Lvl Setup for Drawbar 12, LSI Square Wiring</t>
  </si>
  <si>
    <t>Mixt Lvl Setup for Drawbar 12, Single Note Gen Wiring</t>
  </si>
  <si>
    <t>Mixt Lvl Setup for Drawbar 11, Single Note Wiring</t>
  </si>
  <si>
    <t>Mixt Lvl Setup for Drawbar 11, Combo Wiring</t>
  </si>
  <si>
    <t>Mixt Lvl Setup for Drawbar 12, Combo Wiring</t>
  </si>
  <si>
    <t>Mixt Lvl Setup for Drawbar 10, Combo Wiring</t>
  </si>
  <si>
    <t>Mixt Lvl Setup for Drawbar 10, Single Note Wiring</t>
  </si>
  <si>
    <t>Mixt Lvl Setup for Drawbar 10, H100 Wiring</t>
  </si>
  <si>
    <t>Mixt DB 10 Hammond Setup, Lvl from Busbar 10</t>
  </si>
  <si>
    <t>Mixt DB 10 Hammond Setup, Lvl from Busbar 11</t>
  </si>
  <si>
    <t>Mixt DB 10 Hammond Setup, Lvl from Busbar 12</t>
  </si>
  <si>
    <t>Mixt DB 10 Hammond Setup, Lvl from Busbar 13</t>
  </si>
  <si>
    <t>Mixt DB 10 Hammond Setup, Lvl from Busbar 14</t>
  </si>
  <si>
    <t>Mixt DB 10 Hammond Setup, Lvl from Busbar 15</t>
  </si>
  <si>
    <t>Mixt DB 11 Hammond Setup, Lvl from Busbar 10</t>
  </si>
  <si>
    <t>Mixt DB 11 Hammond Setup, Lvl from Busbar 11</t>
  </si>
  <si>
    <t>Mixt DB 11 Hammond Setup, Lvl from Busbar 12</t>
  </si>
  <si>
    <t>Mixt DB 11 Hammond Setup, Lvl from Busbar 13</t>
  </si>
  <si>
    <t>Mixt DB 11 Hammond Setup, Lvl from Busbar 14</t>
  </si>
  <si>
    <t>Mixt DB 11 Hammond Setup, Lvl from Busbar 15</t>
  </si>
  <si>
    <t>Mixt DB 12 Hammond Setup, Lvl from Busbar 10</t>
  </si>
  <si>
    <t>Mixt DB 12 Hammond Setup, Lvl from Busbar 11</t>
  </si>
  <si>
    <t>Mixt DB 12 Hammond Setup, Lvl from Busbar 12</t>
  </si>
  <si>
    <t>Mixt DB 12 Hammond Setup, Lvl from Busbar 13</t>
  </si>
  <si>
    <t>Mixt DB 12 Hammond Setup, Lvl from Busbar 14</t>
  </si>
  <si>
    <t>Mixt DB 12 Hammond Setup, Lvl from Busbar 15</t>
  </si>
  <si>
    <t>Mixt Lvl Setup for Drawbar 11, H100 Wiring</t>
  </si>
  <si>
    <t>Mixt Lvl Setup for Drawbar 12, H100 Wiring</t>
  </si>
  <si>
    <t>Note Offset Busbar 10, from BB Note Offset Setup Mixt</t>
  </si>
  <si>
    <t>Note Offset Busbar 11, from BB Note Offset Setup Mixt</t>
  </si>
  <si>
    <t>Note Offset Busbar 12, from BB Note Offset Setup Mixt</t>
  </si>
  <si>
    <t>Note Offset Busbar 13, from BB Note Offset Setup Mixt</t>
  </si>
  <si>
    <t>Note Offset Busbar 14, from BB Note Offset Setup Mixt</t>
  </si>
  <si>
    <t>Note Offset Busbar 15, from BB Note Offset Setup Mixt</t>
  </si>
  <si>
    <t>Note Offset Busbar 16, Hammond/Default</t>
  </si>
  <si>
    <t>Note Offset Busbar 5 1/3, Hammond/Default</t>
  </si>
  <si>
    <t>Note Offset Busbar 8, Hammond/Default</t>
  </si>
  <si>
    <t>Note Offset Busbar 4, Hammond/Default</t>
  </si>
  <si>
    <t>Note Offset Busbar 2 2/3, Hammond/Default</t>
  </si>
  <si>
    <t>Note Offset Busbar 2, Hammond/Default</t>
  </si>
  <si>
    <t>Note Offset Busbar 1 3/5, Hammond/Default</t>
  </si>
  <si>
    <t>Note Offset Busbar 1 1/3, Hammond/Default</t>
  </si>
  <si>
    <t>Note Offset Busbar 1, Hammond/Default</t>
  </si>
  <si>
    <t>Generator Mode Preset (0..2 = B3, 3 = Hammond H100, 4 = LSI Square, 5 = LSI Sine, 6 = Single Note Gen, 7 = Combo)</t>
  </si>
  <si>
    <t>ScannerVib Program 7 Setup (Combo)</t>
  </si>
  <si>
    <t>BB Note Offset Setup Mixt Combo</t>
  </si>
  <si>
    <t>Combo</t>
  </si>
  <si>
    <t>Note Offset Busbar 10 Combo Gen.</t>
  </si>
  <si>
    <t>Note Offset Busbar 11 Combo Gen.</t>
  </si>
  <si>
    <t>Note Offset Busbar 12 Combo Gen.</t>
  </si>
  <si>
    <t>Note Offset Busbar 13 Combo Gen.</t>
  </si>
  <si>
    <t>Note Offset Busbar 14 Combo Gen.</t>
  </si>
  <si>
    <t>Note Offset Busbar 15 Combo Gen.</t>
  </si>
  <si>
    <t>Mixt DB 10 Combo Setup, Level from Busbar 10</t>
  </si>
  <si>
    <t>Mixt DB 10 Combo Setup, Level from Busbar 11</t>
  </si>
  <si>
    <t>Mixt DB 10 Combo Setup, Level from Busbar 12</t>
  </si>
  <si>
    <t>Mixt DB 10 Combo Setup, Level from Busbar 13</t>
  </si>
  <si>
    <t>Mixt DB 10 Combo Setup, Level from Busbar 14</t>
  </si>
  <si>
    <t>Mixt DB 10 Combo Setup, Level from Busbar 15</t>
  </si>
  <si>
    <t>Mixt DB 11 Combo Setup, Level from Busbar 10</t>
  </si>
  <si>
    <t>Mixt DB 11 Combo Setup, Level from Busbar 11</t>
  </si>
  <si>
    <t>Mixt DB 11 Combo Setup, Level from Busbar 12</t>
  </si>
  <si>
    <t>Mixt DB 11 Combo Setup, Level from Busbar 13</t>
  </si>
  <si>
    <t>Mixt DB 11 Combo Setup, Level from Busbar 14</t>
  </si>
  <si>
    <t>Mixt DB 11 Combo Setup, Level from Busbar 15</t>
  </si>
  <si>
    <t>Mixt DB 12 Combo Setup, Level from Busbar 10</t>
  </si>
  <si>
    <t>Mixt DB 12 Combo Setup, Level from Busbar 11</t>
  </si>
  <si>
    <t>Mixt DB 12 Combo Setup, Level from Busbar 12</t>
  </si>
  <si>
    <t>Mixt DB 12 Combo Setup, Level from Busbar 13</t>
  </si>
  <si>
    <t>Mixt DB 12 Combo Setup, Level from Busbar 14</t>
  </si>
  <si>
    <t>Mixt DB 12 Combo Setup, Level from Busbar 15</t>
  </si>
  <si>
    <t>BB Note Offset Setup Mixt LSI Square</t>
  </si>
  <si>
    <t>BB Note Offsets B3/Default Wiring</t>
  </si>
  <si>
    <t>Name</t>
  </si>
  <si>
    <t>C Array of char</t>
  </si>
  <si>
    <t>Param Name</t>
  </si>
  <si>
    <t>DB Organ</t>
  </si>
  <si>
    <t>Master Vol</t>
  </si>
  <si>
    <t>Minimal Swell Vol</t>
  </si>
  <si>
    <t>MIDI Vol CC</t>
  </si>
  <si>
    <t>GM2 Synth Vol</t>
  </si>
  <si>
    <t>Relative Organ Vol</t>
  </si>
  <si>
    <t>DB 16 Foldback Mode</t>
  </si>
  <si>
    <t>Reverb Lvl 1</t>
  </si>
  <si>
    <t>Reverb Lvl 2</t>
  </si>
  <si>
    <t>Reverb Lvl 3</t>
  </si>
  <si>
    <t>Perc Norm Lvl</t>
  </si>
  <si>
    <t>Perc Soft Lvl</t>
  </si>
  <si>
    <t>Perc Muted Lvl</t>
  </si>
  <si>
    <t>H100 2nd Voice Lvl</t>
  </si>
  <si>
    <t>Ped DB 16</t>
  </si>
  <si>
    <t>Ped DB 5 1/3</t>
  </si>
  <si>
    <t>Ped DB 8</t>
  </si>
  <si>
    <t>Ped DB 4</t>
  </si>
  <si>
    <t>Ped DB 2 2/3</t>
  </si>
  <si>
    <t>Ped DB 2</t>
  </si>
  <si>
    <t>Ped DB 1 3/5</t>
  </si>
  <si>
    <t>Ped DB 1 1/3</t>
  </si>
  <si>
    <t>Ped DB 1</t>
  </si>
  <si>
    <t>Ped DB 16 AutoMix</t>
  </si>
  <si>
    <t>Ped DB 16H AutoMix</t>
  </si>
  <si>
    <t>Ped DB 8 AutoMix</t>
  </si>
  <si>
    <t>Ped DB 8H AutoMix</t>
  </si>
  <si>
    <t>Ped Attack</t>
  </si>
  <si>
    <t>Ped Decay</t>
  </si>
  <si>
    <t>Ped Sustain</t>
  </si>
  <si>
    <t>Ped Release</t>
  </si>
  <si>
    <t>Ped Voice</t>
  </si>
  <si>
    <t>Ped Vol</t>
  </si>
  <si>
    <t>Ped DB Configuration</t>
  </si>
  <si>
    <t>Lwr DB 16</t>
  </si>
  <si>
    <t>Lwr DB 5 1/3</t>
  </si>
  <si>
    <t>Lwr DB 8</t>
  </si>
  <si>
    <t>Lwr DB 4</t>
  </si>
  <si>
    <t>Lwr DB 2 2/3</t>
  </si>
  <si>
    <t>Lwr DB 2</t>
  </si>
  <si>
    <t>Lwr DB 1 3/5</t>
  </si>
  <si>
    <t>Lwr DB 1 1/3</t>
  </si>
  <si>
    <t>Lwr DB 1</t>
  </si>
  <si>
    <t>Lwr Attack</t>
  </si>
  <si>
    <t>Lwr Decay</t>
  </si>
  <si>
    <t>Lwr Sustain</t>
  </si>
  <si>
    <t>Lwr Release</t>
  </si>
  <si>
    <t>Lwr DB 16 to ADSR</t>
  </si>
  <si>
    <t>Lwr DB 5 1/3 to ADSR</t>
  </si>
  <si>
    <t>Lwr DB 8 to ADSR</t>
  </si>
  <si>
    <t>Lwr DB 4 to ADSR</t>
  </si>
  <si>
    <t>Lwr DB 2 2/3 to ADSR</t>
  </si>
  <si>
    <t>Lwr DB 2 to ADSR</t>
  </si>
  <si>
    <t>Lwr DB1 3/5 to ADSR</t>
  </si>
  <si>
    <t>Lwr DB 1 1/3 to ADSR</t>
  </si>
  <si>
    <t>Lwr DB 1 to ADSR</t>
  </si>
  <si>
    <t>Lwr Voice</t>
  </si>
  <si>
    <t>Lwr Vol</t>
  </si>
  <si>
    <t>Upr DB 16</t>
  </si>
  <si>
    <t>Upr DB 5 1/3</t>
  </si>
  <si>
    <t>Upr DB 8</t>
  </si>
  <si>
    <t>Upr DB 4</t>
  </si>
  <si>
    <t>Upr DB 2 2/3</t>
  </si>
  <si>
    <t>Upr DB 2</t>
  </si>
  <si>
    <t>Upr DB 1 3/5</t>
  </si>
  <si>
    <t>Upr DB 1 1/3</t>
  </si>
  <si>
    <t>Upr DB 1</t>
  </si>
  <si>
    <t>Upr Attack</t>
  </si>
  <si>
    <t>Upr Decay</t>
  </si>
  <si>
    <t>Upr Sustain</t>
  </si>
  <si>
    <t>Upr Release</t>
  </si>
  <si>
    <t>Upr DB 16 to ADSR</t>
  </si>
  <si>
    <t>Upr DB 5 1/3 to ADSR</t>
  </si>
  <si>
    <t>Upr DB 8 to ADSR</t>
  </si>
  <si>
    <t>Upr DB 4 to ADSR</t>
  </si>
  <si>
    <t>Upr DB 2 2/3 to ADSR</t>
  </si>
  <si>
    <t>Upr DB 2 to ADSR</t>
  </si>
  <si>
    <t>Upr DB1 3/5 to ADSR</t>
  </si>
  <si>
    <t>Upr DB 1 1/3 to ADSR</t>
  </si>
  <si>
    <t>Upr DB 1 to ADSR</t>
  </si>
  <si>
    <t>Upr Voice</t>
  </si>
  <si>
    <t>Upr Vol</t>
  </si>
  <si>
    <t>Upr Mixt DB 10</t>
  </si>
  <si>
    <t>Upr Mixt DB 11</t>
  </si>
  <si>
    <t>Upr Mixt DB 12</t>
  </si>
  <si>
    <t>Lwr Mixt DB 10</t>
  </si>
  <si>
    <t>Lwr Mixt DB 11</t>
  </si>
  <si>
    <t>Lwr Mixt DB 12</t>
  </si>
  <si>
    <t>Ped Mixt DB 10</t>
  </si>
  <si>
    <t>Ped Mixt DB 11</t>
  </si>
  <si>
    <t>Ped Mixt DB 12</t>
  </si>
  <si>
    <t>Upr Mixt DB 10 to ADSR</t>
  </si>
  <si>
    <t>Upr Mixt DB 11 to ADSR</t>
  </si>
  <si>
    <t>Upr Mixt DB 12 to ADSR</t>
  </si>
  <si>
    <t>Lwr Mixt DB 10 to ADSR</t>
  </si>
  <si>
    <t>Lwr Mixt DB 11 to ADSR</t>
  </si>
  <si>
    <t>Lwr Mixt DB 12 to ADSR</t>
  </si>
  <si>
    <t>Harma</t>
  </si>
  <si>
    <t>Guitar Harms</t>
  </si>
  <si>
    <t>Upr ADSR Harm Decay</t>
  </si>
  <si>
    <t>Lwr ADSR Harm Decay</t>
  </si>
  <si>
    <t>Ped ADSR Harm Decay</t>
  </si>
  <si>
    <t>Preset Name String [1]</t>
  </si>
  <si>
    <t>Preset Name String [2]</t>
  </si>
  <si>
    <t>Preset Name String [3]</t>
  </si>
  <si>
    <t>Preset Name String [4]</t>
  </si>
  <si>
    <t>Preset Name String [5]</t>
  </si>
  <si>
    <t>Preset Name String [6]</t>
  </si>
  <si>
    <t>Preset Name String [7]</t>
  </si>
  <si>
    <t>Preset Name String [8]</t>
  </si>
  <si>
    <t>Preset Name String [9]</t>
  </si>
  <si>
    <t>Preset Name String [10]</t>
  </si>
  <si>
    <t>Preset Name String [11]</t>
  </si>
  <si>
    <t>Preset Name String [12]</t>
  </si>
  <si>
    <t>Preset Name String [13]</t>
  </si>
  <si>
    <t>Preset Name String [14]</t>
  </si>
  <si>
    <t>Preset Name String [15]</t>
  </si>
  <si>
    <t>Upr GM Layer 1 Voice</t>
  </si>
  <si>
    <t>Upr GM Layer 2 Voice</t>
  </si>
  <si>
    <t>Upr GM Layer 2 Detune</t>
  </si>
  <si>
    <t>Lwr GM Layer 1 Voice</t>
  </si>
  <si>
    <t>Lwr GM Layer 2 Voice</t>
  </si>
  <si>
    <t>Lwr GM Layer 2 Detune</t>
  </si>
  <si>
    <t>Upr GM Layer 1 Harm</t>
  </si>
  <si>
    <t>Upr GM Layer 2 Harm</t>
  </si>
  <si>
    <t>Lwr GM Layer 1 Harm</t>
  </si>
  <si>
    <t>Lwr GM Layer 2 Harm</t>
  </si>
  <si>
    <t>Upr GM Layer 1 Lvl</t>
  </si>
  <si>
    <t>Upr GM Layer 2 Lvl</t>
  </si>
  <si>
    <t>Lwr GM Layer 1 Lvl</t>
  </si>
  <si>
    <t>Lwr GM Layer 2 Lvl</t>
  </si>
  <si>
    <t>LC PhaseLk/Line Cutoff Shelving Lvl</t>
  </si>
  <si>
    <t>Chorus Dry (Bypass) Lvl</t>
  </si>
  <si>
    <t>Chorus Wet (Scanner) Lvl</t>
  </si>
  <si>
    <t>PHR Lvl Ph1 (Temp)</t>
  </si>
  <si>
    <t>PHR Lvl Ph2 (Temp)</t>
  </si>
  <si>
    <t>PHR Lvl Ph3 (Temp)</t>
  </si>
  <si>
    <t>PHR Lvl Dry (Temp)</t>
  </si>
  <si>
    <t>Module Reverb Vol</t>
  </si>
  <si>
    <t>Module Efx Vol</t>
  </si>
  <si>
    <t>Module Swell Vol</t>
  </si>
  <si>
    <t>Equ Mid Frequ</t>
  </si>
  <si>
    <t>LC Line Response Cutoff Frequ</t>
  </si>
  <si>
    <t>Upr Envlp DB 16</t>
  </si>
  <si>
    <t>Upr Envlp DB 5 1/3</t>
  </si>
  <si>
    <t>Upr Envlp DB 8</t>
  </si>
  <si>
    <t>Upr Envlp DB 4</t>
  </si>
  <si>
    <t>Upr Envlp DB 2 2/3</t>
  </si>
  <si>
    <t>Upr Envlp DB 2</t>
  </si>
  <si>
    <t>Upr Envlp DB 1 3/5</t>
  </si>
  <si>
    <t>Upr Envlp DB 1 1/3</t>
  </si>
  <si>
    <t>Upr Envlp DB 1</t>
  </si>
  <si>
    <t>Upr Envlp Mixt DB 10</t>
  </si>
  <si>
    <t>Upr Envlp Mixt DB 11</t>
  </si>
  <si>
    <t>Upr Envlp Mixt DB 12</t>
  </si>
  <si>
    <t>RotaryCtr Horn Slow Time</t>
  </si>
  <si>
    <t>RotaryCtr Rotor Slow Time</t>
  </si>
  <si>
    <t>RotaryCtr Horn Fast Time</t>
  </si>
  <si>
    <t>RotaryCtr Rotor Fast Time</t>
  </si>
  <si>
    <t>RotaryCtr Horn Ramp Up Time</t>
  </si>
  <si>
    <t>RotaryCtr Rotor Ramp Up Time</t>
  </si>
  <si>
    <t>RotaryCtr Horn Ramp Down Time</t>
  </si>
  <si>
    <t>RotaryCtr Rotor Ramp Down Time</t>
  </si>
  <si>
    <t>RotaryCtr Speaker Spread</t>
  </si>
  <si>
    <t>RotaryCtr Speaker Balance</t>
  </si>
  <si>
    <t>Note Offs BusB 16</t>
  </si>
  <si>
    <t>Note Offs BusB 5 1/3</t>
  </si>
  <si>
    <t>Note Offs BusB 8</t>
  </si>
  <si>
    <t>Note Offs BusB 4</t>
  </si>
  <si>
    <t>Note Offs BusB 2 2/3</t>
  </si>
  <si>
    <t>Note Offs BusB 2</t>
  </si>
  <si>
    <t>Note Offs BusB 1 3/5</t>
  </si>
  <si>
    <t>Note Offs BusB 1 1/3</t>
  </si>
  <si>
    <t>Note Offs BusB 1</t>
  </si>
  <si>
    <t>Note Offs BusB 10</t>
  </si>
  <si>
    <t>Note Offs BusB 11</t>
  </si>
  <si>
    <t>Note Offs BusB 12</t>
  </si>
  <si>
    <t>Note Offs BusB 13</t>
  </si>
  <si>
    <t>Note Offs BusB 14</t>
  </si>
  <si>
    <t>Note Offs BusB 15</t>
  </si>
  <si>
    <t>(none)</t>
  </si>
  <si>
    <t>Keyb Split Mode</t>
  </si>
  <si>
    <t>Keyb Transpose</t>
  </si>
  <si>
    <t>PHR Feedback Inv (Temp)</t>
  </si>
  <si>
    <t>Rotary Sim Vol</t>
  </si>
  <si>
    <t>AO 28 Triode Dist</t>
  </si>
  <si>
    <t>Add Ped</t>
  </si>
  <si>
    <t>Ped GM Layer 1 Voice</t>
  </si>
  <si>
    <t>Ped GM Layer 1 Lvl</t>
  </si>
  <si>
    <t>Ped GM Layer 1 Harm</t>
  </si>
  <si>
    <t>Ped GM Layer 2 Voice</t>
  </si>
  <si>
    <t>Ped GM Layer 2 Lvl</t>
  </si>
  <si>
    <t>Ped GM Layer 2 Harm</t>
  </si>
  <si>
    <t>Ped GM Layer 2 Detune</t>
  </si>
  <si>
    <t>Equ Bass Ctrl</t>
  </si>
  <si>
    <t>Equ Mid Ctrl</t>
  </si>
  <si>
    <t>Equ Treble Ctrl</t>
  </si>
  <si>
    <t>(Tab)</t>
  </si>
  <si>
    <t>Additional (Tab) Panels are Switch Inputs</t>
  </si>
  <si>
    <t>EG EnvGen Mode</t>
  </si>
  <si>
    <t>EG Perc DB Mode</t>
  </si>
  <si>
    <t xml:space="preserve">EG TimeB DB Mode </t>
  </si>
  <si>
    <t>H100 Harp Sust</t>
  </si>
  <si>
    <t>EG Ena to Dry</t>
  </si>
  <si>
    <t>Preset Name Length Byte</t>
  </si>
  <si>
    <t>LC Line Age/AM</t>
  </si>
  <si>
    <t>Vib Scan Gearing (Vib Frequ)</t>
  </si>
  <si>
    <t>Keyb Split Point</t>
  </si>
  <si>
    <t>2ndVoice/Dry Vol</t>
  </si>
  <si>
    <t>LC Pre-Emphasis (Treble)</t>
  </si>
  <si>
    <t>Lvl BusB 16</t>
  </si>
  <si>
    <t>Lvl BusB 5 1/3</t>
  </si>
  <si>
    <t>Lvl BusB 8</t>
  </si>
  <si>
    <t>Lvl BusB 4</t>
  </si>
  <si>
    <t>Lvl BusB 2 2/3</t>
  </si>
  <si>
    <t>Lvl BusB 2</t>
  </si>
  <si>
    <t>Lvl BusB 1 3/5</t>
  </si>
  <si>
    <t>Lvl BusB 1 1/3</t>
  </si>
  <si>
    <t>Lvl BusB 1</t>
  </si>
  <si>
    <t>Lvl BusB 10</t>
  </si>
  <si>
    <t>Lvl BusB 11</t>
  </si>
  <si>
    <t>Lvl BusB 12</t>
  </si>
  <si>
    <t>Lvl BusB 13</t>
  </si>
  <si>
    <t>Lvl BusB 14</t>
  </si>
  <si>
    <t>Lvl BusB 15</t>
  </si>
  <si>
    <t>Mixt DB 10, Lvl from BusB 9</t>
  </si>
  <si>
    <t>Mixt DB 10, Lvl from BusB 10</t>
  </si>
  <si>
    <t>Mixt DB 10, Lvl from BusB 11</t>
  </si>
  <si>
    <t>Mixt DB 10, Lvl from BusB 12</t>
  </si>
  <si>
    <t>Mixt DB 10, Lvl from BusB 13</t>
  </si>
  <si>
    <t>Mixt DB 10, Lvl from BusB 14</t>
  </si>
  <si>
    <t>Mixt DB 11, Lvl from BusB 9</t>
  </si>
  <si>
    <t>Mixt DB 11, Lvl from BusB 10</t>
  </si>
  <si>
    <t>Mixt DB 11, Lvl from BusB 11</t>
  </si>
  <si>
    <t>Mixt DB 11, Lvl from BusB 12</t>
  </si>
  <si>
    <t>Mixt DB 11, Lvl from BusB 13</t>
  </si>
  <si>
    <t>Mixt DB 11, Lvl from BusB 14</t>
  </si>
  <si>
    <t>Mixt DB 12, Lvl from BusB 9</t>
  </si>
  <si>
    <t>Mixt DB 12, Lvl from BusB 10</t>
  </si>
  <si>
    <t>Mixt DB 12, Lvl from BusB 11</t>
  </si>
  <si>
    <t>Mixt DB 12, Lvl from BusB 12</t>
  </si>
  <si>
    <t>Mixt DB 12, Lvl from BusB 13</t>
  </si>
  <si>
    <t>Mixt DB 12, Lvl from BusB 14</t>
  </si>
  <si>
    <t>Current Mixt Setup</t>
  </si>
  <si>
    <t>Current Vibrato Setup</t>
  </si>
  <si>
    <t>Current Phasing Setup</t>
  </si>
  <si>
    <t>Current Percussion Menu</t>
  </si>
  <si>
    <t>Current Reverb Menu</t>
  </si>
  <si>
    <t>Rot: Nicht für Böhm-Modul!</t>
  </si>
  <si>
    <t>RotaryCtr Speaker Throb</t>
  </si>
  <si>
    <t>Sync PHR to Rotary</t>
  </si>
  <si>
    <t>Gen/Vib Model Knob</t>
  </si>
  <si>
    <t>Perc Ena On Live DB Only</t>
  </si>
  <si>
    <t>Perc Slow/Fast</t>
  </si>
  <si>
    <t>Perc 2nd/3rd</t>
  </si>
  <si>
    <t>Perc Normal/Soft</t>
  </si>
  <si>
    <t>Perc Off/On</t>
  </si>
  <si>
    <t>Vibrato Upr Off/On</t>
  </si>
  <si>
    <t>Vibrato Lwr Off/On</t>
  </si>
  <si>
    <t>Keyb Split Off/On</t>
  </si>
  <si>
    <t>Equ Byp Off/On</t>
  </si>
  <si>
    <t>No DB 1 when Perc Off/On</t>
  </si>
  <si>
    <t>Perc Ena Off/On Live DB Off/Only</t>
  </si>
  <si>
    <t>LeslieSim Stop/Run</t>
  </si>
  <si>
    <t>LeslieSim Slow/Fast</t>
  </si>
  <si>
    <t>Equ Bass Frequ if FullParam</t>
  </si>
  <si>
    <t>Equ Bass Peak/Q if FullParam</t>
  </si>
  <si>
    <t>Equ Treble Frequ if FullParam</t>
  </si>
  <si>
    <t>Equ Treble Peak/Q if FullParam</t>
  </si>
  <si>
    <t>s_MidiDebugStrArr: array[0..511] of String[31] = (</t>
  </si>
  <si>
    <t>CONT_BITS, DB 7..0</t>
  </si>
  <si>
    <t>CONT_BITS, DB 11..8</t>
  </si>
  <si>
    <t>ENV_DB_BITS, DB 7..0</t>
  </si>
  <si>
    <t>ENV_DB_BITS, DB 11..8</t>
  </si>
  <si>
    <t>ENV_FULL_BITS, DB 7..0</t>
  </si>
  <si>
    <t>ENV_FULL_BITS, DB 11..8</t>
  </si>
  <si>
    <t>ENV_TO_DRY_BITS, DB 7..0</t>
  </si>
  <si>
    <t>ENV_TO_DRY_BITS, DB 11..8</t>
  </si>
  <si>
    <t>CONT_PERC_BITS, DB 7..0</t>
  </si>
  <si>
    <t>CONT_PERC_BITS, DB 11..8</t>
  </si>
  <si>
    <t>ENV_PERCMODE_BITS, DB 7..0</t>
  </si>
  <si>
    <t>ENV_PERCMODE_BITS, DB 11..8</t>
  </si>
  <si>
    <t>ENV_ADSRMODE_BITS, DB 7..0</t>
  </si>
  <si>
    <t>ENV_ADSRMODE_BITS, DB 11..8</t>
  </si>
  <si>
    <t>PhasingRotor Upr Off/On</t>
  </si>
  <si>
    <t>PhasingRotor Lwr Off/On</t>
  </si>
  <si>
    <t>PhasingRotor Off/On</t>
  </si>
  <si>
    <t>PhasingRotor Ensemble</t>
  </si>
  <si>
    <t>PhasingRotor Celeste</t>
  </si>
  <si>
    <t>PhasingRotor Fading</t>
  </si>
  <si>
    <t>PhasingRotor Weak</t>
  </si>
  <si>
    <t>PhasingRotor Deep</t>
  </si>
  <si>
    <t>PhasingRotor Fast</t>
  </si>
  <si>
    <t>PhasingRotor Delay</t>
  </si>
  <si>
    <t>Relative 2nd Voice Dry Volume</t>
  </si>
  <si>
    <t>Chorus Scanner Level</t>
  </si>
  <si>
    <t>Scanner Leakage/Shelving</t>
  </si>
  <si>
    <t>Linebox Feedback</t>
  </si>
  <si>
    <t>General Master Volume</t>
  </si>
  <si>
    <t>Böhm Module Rear Volume</t>
  </si>
  <si>
    <t>Böhm Module Front Volume</t>
  </si>
  <si>
    <t>RealOrgan Swell Volume</t>
  </si>
  <si>
    <t>RealOrgan Front Volume</t>
  </si>
  <si>
    <t>RealOrgan Rear Volume</t>
  </si>
  <si>
    <t>RealOrgan External Rotary Enable</t>
  </si>
  <si>
    <t>Böhm Module Ext Rotary Volume Left</t>
  </si>
  <si>
    <t>Böhm Module Ext Rotary Volume Right</t>
  </si>
  <si>
    <t>Upper Manual Level (PHR/Perc Bypass Dry only)</t>
  </si>
  <si>
    <t>Lower Manual Level</t>
  </si>
  <si>
    <t>Pedal Level</t>
  </si>
  <si>
    <t>Overall Reverb Level</t>
  </si>
  <si>
    <t>Minimal Swell Level</t>
  </si>
  <si>
    <t>Rotary Simulation Tube Amp Gain</t>
  </si>
  <si>
    <t>Upper Manual Level</t>
  </si>
  <si>
    <t>Upper Dry/2ndVoice Level</t>
  </si>
  <si>
    <t>Lower Manual Level (1083)</t>
  </si>
  <si>
    <t>Pedal Level (1084)</t>
  </si>
  <si>
    <t>Upper Manual Level (1082)</t>
  </si>
  <si>
    <t>Versatile MIDI CC Set, FW #5.621, Stand 20.11.2020</t>
  </si>
  <si>
    <t>Tube Amp 122 Gain</t>
  </si>
  <si>
    <t>Param</t>
  </si>
  <si>
    <t>Swell Volume (RealOrgan only)</t>
  </si>
  <si>
    <t>Reverb Vol DABD1_L</t>
  </si>
  <si>
    <t>Efx Vol DABD1_R</t>
  </si>
  <si>
    <t>Front Volume DABD0</t>
  </si>
  <si>
    <t>Rear Volume DABD2</t>
  </si>
  <si>
    <t>Ext Rotary Vol DABD3_L</t>
  </si>
  <si>
    <t>Ext Rotary Vol DABD3_R</t>
  </si>
  <si>
    <t>neu ab FW 5.622: Rear Volume</t>
  </si>
  <si>
    <t>EG Mask 2 Dry Tab #30</t>
  </si>
  <si>
    <t>Equ Bypass Tab #31</t>
  </si>
  <si>
    <t>Inserts, Tube Amp Bypass Tab #8</t>
  </si>
  <si>
    <t>Inserts, Speaker Sim Bypass Tab #9</t>
  </si>
  <si>
    <t>(DB Rotary Live Speaker Throb Amount)</t>
  </si>
  <si>
    <t>(DB Rotary Live Speaker Spread)</t>
  </si>
  <si>
    <t>(DB Remap Rotary Speaker Balance)</t>
  </si>
</sst>
</file>

<file path=xl/styles.xml><?xml version="1.0" encoding="utf-8"?>
<styleSheet xmlns="http://schemas.openxmlformats.org/spreadsheetml/2006/main" xmlns:mc="http://schemas.openxmlformats.org/markup-compatibility/2006" xmlns:x14ac="http://schemas.microsoft.com/office/spreadsheetml/2009/9/ac" mc:Ignorable="x14ac">
  <fonts count="65" x14ac:knownFonts="1">
    <font>
      <sz val="10"/>
      <name val="Arial"/>
    </font>
    <font>
      <sz val="10"/>
      <name val="Arial"/>
      <family val="2"/>
    </font>
    <font>
      <b/>
      <sz val="10"/>
      <name val="Arial"/>
      <family val="2"/>
    </font>
    <font>
      <b/>
      <sz val="11"/>
      <name val="Arial"/>
      <family val="2"/>
    </font>
    <font>
      <sz val="11"/>
      <name val="Arial"/>
      <family val="2"/>
    </font>
    <font>
      <b/>
      <sz val="10"/>
      <name val="Arial"/>
      <family val="2"/>
    </font>
    <font>
      <sz val="10"/>
      <color indexed="10"/>
      <name val="Arial"/>
      <family val="2"/>
    </font>
    <font>
      <b/>
      <sz val="10"/>
      <color indexed="10"/>
      <name val="Arial"/>
      <family val="2"/>
    </font>
    <font>
      <sz val="8"/>
      <name val="Arial"/>
      <family val="2"/>
    </font>
    <font>
      <sz val="10"/>
      <name val="Lucida Console"/>
      <family val="3"/>
    </font>
    <font>
      <b/>
      <sz val="10"/>
      <color indexed="10"/>
      <name val="Lucida Console"/>
      <family val="3"/>
    </font>
    <font>
      <sz val="10"/>
      <color indexed="10"/>
      <name val="Lucida Console"/>
      <family val="3"/>
    </font>
    <font>
      <b/>
      <sz val="11"/>
      <color indexed="10"/>
      <name val="Arial"/>
      <family val="2"/>
    </font>
    <font>
      <b/>
      <sz val="16"/>
      <name val="Arial"/>
      <family val="2"/>
    </font>
    <font>
      <b/>
      <sz val="16"/>
      <color indexed="10"/>
      <name val="Arial"/>
      <family val="2"/>
    </font>
    <font>
      <sz val="9"/>
      <color indexed="81"/>
      <name val="Tahoma"/>
      <family val="2"/>
    </font>
    <font>
      <b/>
      <sz val="9"/>
      <color indexed="81"/>
      <name val="Tahoma"/>
      <family val="2"/>
    </font>
    <font>
      <b/>
      <sz val="11"/>
      <color rgb="FF3F3F3F"/>
      <name val="Calibri"/>
      <family val="2"/>
      <scheme val="minor"/>
    </font>
    <font>
      <b/>
      <sz val="10"/>
      <color rgb="FFFF0000"/>
      <name val="Arial"/>
      <family val="2"/>
    </font>
    <font>
      <sz val="10"/>
      <color theme="0" tint="-0.499984740745262"/>
      <name val="Lucida Console"/>
      <family val="3"/>
    </font>
    <font>
      <sz val="10"/>
      <color theme="0" tint="-0.499984740745262"/>
      <name val="Arial"/>
      <family val="2"/>
    </font>
    <font>
      <sz val="10"/>
      <color rgb="FF0070C0"/>
      <name val="Arial"/>
      <family val="2"/>
    </font>
    <font>
      <b/>
      <sz val="14"/>
      <color rgb="FFFF0000"/>
      <name val="Arial"/>
      <family val="2"/>
    </font>
    <font>
      <sz val="10"/>
      <color rgb="FFFF0000"/>
      <name val="Arial"/>
      <family val="2"/>
    </font>
    <font>
      <sz val="10"/>
      <color rgb="FF00B050"/>
      <name val="Arial"/>
      <family val="2"/>
    </font>
    <font>
      <b/>
      <sz val="10"/>
      <color rgb="FF00B050"/>
      <name val="Arial"/>
      <family val="2"/>
    </font>
    <font>
      <b/>
      <sz val="10"/>
      <color rgb="FF0070C0"/>
      <name val="Arial"/>
      <family val="2"/>
    </font>
    <font>
      <b/>
      <sz val="10"/>
      <color theme="0" tint="-0.499984740745262"/>
      <name val="Arial"/>
      <family val="2"/>
    </font>
    <font>
      <b/>
      <sz val="10"/>
      <color theme="2" tint="-0.499984740745262"/>
      <name val="Arial"/>
      <family val="2"/>
    </font>
    <font>
      <sz val="10"/>
      <color theme="2" tint="-0.499984740745262"/>
      <name val="Arial"/>
      <family val="2"/>
    </font>
    <font>
      <i/>
      <sz val="11"/>
      <color theme="0" tint="-0.499984740745262"/>
      <name val="Arial"/>
      <family val="2"/>
    </font>
    <font>
      <b/>
      <i/>
      <sz val="16"/>
      <color theme="0" tint="-0.499984740745262"/>
      <name val="Arial"/>
      <family val="2"/>
    </font>
    <font>
      <b/>
      <i/>
      <sz val="11"/>
      <color theme="0" tint="-0.499984740745262"/>
      <name val="Arial"/>
      <family val="2"/>
    </font>
    <font>
      <i/>
      <sz val="10"/>
      <color rgb="FFFF0000"/>
      <name val="Arial"/>
      <family val="2"/>
    </font>
    <font>
      <sz val="10"/>
      <color rgb="FFFF0000"/>
      <name val="Lucida Console"/>
      <family val="3"/>
    </font>
    <font>
      <sz val="10"/>
      <color rgb="FF0070C0"/>
      <name val="Lucida Console"/>
      <family val="3"/>
    </font>
    <font>
      <sz val="10"/>
      <color theme="0" tint="-0.34998626667073579"/>
      <name val="Arial"/>
      <family val="2"/>
    </font>
    <font>
      <b/>
      <sz val="10"/>
      <color rgb="FF0070C0"/>
      <name val="Lucida Console"/>
      <family val="3"/>
    </font>
    <font>
      <b/>
      <sz val="10"/>
      <name val="Lucida Console"/>
      <family val="3"/>
    </font>
    <font>
      <sz val="10"/>
      <color rgb="FF7030A0"/>
      <name val="Arial"/>
      <family val="2"/>
    </font>
    <font>
      <b/>
      <sz val="12"/>
      <name val="Arial"/>
      <family val="2"/>
    </font>
    <font>
      <sz val="12"/>
      <name val="Arial"/>
      <family val="2"/>
    </font>
    <font>
      <i/>
      <sz val="11"/>
      <color theme="1"/>
      <name val="Calibri"/>
      <family val="2"/>
      <scheme val="minor"/>
    </font>
    <font>
      <b/>
      <sz val="10"/>
      <color rgb="FFFF0000"/>
      <name val="Lucida Console"/>
      <family val="3"/>
    </font>
    <font>
      <sz val="11"/>
      <color rgb="FFFF0000"/>
      <name val="Calibri"/>
      <family val="2"/>
      <scheme val="minor"/>
    </font>
    <font>
      <b/>
      <sz val="12"/>
      <color rgb="FFFF0000"/>
      <name val="Arial"/>
      <family val="2"/>
    </font>
    <font>
      <b/>
      <sz val="11"/>
      <name val="Calibri"/>
      <family val="2"/>
      <scheme val="minor"/>
    </font>
    <font>
      <b/>
      <sz val="10"/>
      <color theme="3" tint="-0.249977111117893"/>
      <name val="Arial"/>
      <family val="2"/>
    </font>
    <font>
      <sz val="10"/>
      <color theme="3" tint="-0.249977111117893"/>
      <name val="Arial"/>
      <family val="2"/>
    </font>
    <font>
      <i/>
      <sz val="10"/>
      <color theme="0" tint="-0.499984740745262"/>
      <name val="Arial"/>
      <family val="2"/>
    </font>
    <font>
      <b/>
      <i/>
      <sz val="10"/>
      <color indexed="23"/>
      <name val="Arial"/>
      <family val="2"/>
    </font>
    <font>
      <i/>
      <sz val="10"/>
      <color indexed="23"/>
      <name val="Arial"/>
      <family val="2"/>
    </font>
    <font>
      <i/>
      <sz val="10"/>
      <color rgb="FFFFC000"/>
      <name val="Arial"/>
      <family val="2"/>
    </font>
    <font>
      <sz val="10"/>
      <color rgb="FFFFC000"/>
      <name val="Arial"/>
      <family val="2"/>
    </font>
    <font>
      <i/>
      <sz val="10"/>
      <color theme="3" tint="0.39997558519241921"/>
      <name val="Arial"/>
      <family val="2"/>
    </font>
    <font>
      <sz val="10"/>
      <color theme="3" tint="0.39997558519241921"/>
      <name val="Arial"/>
      <family val="2"/>
    </font>
    <font>
      <i/>
      <sz val="10"/>
      <name val="Arial"/>
      <family val="2"/>
    </font>
    <font>
      <sz val="10"/>
      <color theme="0"/>
      <name val="Arial"/>
      <family val="2"/>
    </font>
    <font>
      <b/>
      <sz val="11"/>
      <color theme="1"/>
      <name val="Calibri"/>
      <family val="2"/>
      <scheme val="minor"/>
    </font>
    <font>
      <b/>
      <sz val="14"/>
      <name val="Arial"/>
      <family val="2"/>
    </font>
    <font>
      <b/>
      <i/>
      <sz val="10"/>
      <color rgb="FFFF0000"/>
      <name val="Arial"/>
      <family val="2"/>
    </font>
    <font>
      <b/>
      <i/>
      <sz val="12"/>
      <color rgb="FFFF0000"/>
      <name val="Arial"/>
      <family val="2"/>
    </font>
    <font>
      <sz val="16"/>
      <color rgb="FFFF0000"/>
      <name val="Arial"/>
      <family val="2"/>
    </font>
    <font>
      <sz val="11"/>
      <color rgb="FFFF0000"/>
      <name val="Arial"/>
      <family val="2"/>
    </font>
    <font>
      <b/>
      <sz val="11"/>
      <color rgb="FFFF0000"/>
      <name val="Arial"/>
      <family val="2"/>
    </font>
  </fonts>
  <fills count="52">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rgb="FFF2F2F2"/>
      </patternFill>
    </fill>
    <fill>
      <patternFill patternType="solid">
        <fgColor theme="9" tint="0.79998168889431442"/>
        <bgColor indexed="64"/>
      </patternFill>
    </fill>
    <fill>
      <patternFill patternType="solid">
        <fgColor rgb="FFFBFFD9"/>
        <bgColor indexed="64"/>
      </patternFill>
    </fill>
    <fill>
      <patternFill patternType="solid">
        <fgColor theme="7"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FF9966"/>
        <bgColor indexed="64"/>
      </patternFill>
    </fill>
    <fill>
      <patternFill patternType="solid">
        <fgColor rgb="FFFFFFCC"/>
        <bgColor indexed="64"/>
      </patternFill>
    </fill>
    <fill>
      <patternFill patternType="solid">
        <fgColor theme="2"/>
        <bgColor indexed="64"/>
      </patternFill>
    </fill>
    <fill>
      <patternFill patternType="solid">
        <fgColor rgb="FFFF66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5FFD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rgb="FFFFFF00"/>
        <bgColor indexed="64"/>
      </patternFill>
    </fill>
    <fill>
      <patternFill patternType="solid">
        <fgColor rgb="FF66FFFF"/>
        <bgColor indexed="64"/>
      </patternFill>
    </fill>
    <fill>
      <patternFill patternType="solid">
        <fgColor rgb="FFFFCC66"/>
        <bgColor indexed="64"/>
      </patternFill>
    </fill>
    <fill>
      <patternFill patternType="solid">
        <fgColor rgb="FFFF99FF"/>
        <bgColor indexed="64"/>
      </patternFill>
    </fill>
    <fill>
      <patternFill patternType="solid">
        <fgColor rgb="FF66FFCC"/>
        <bgColor indexed="64"/>
      </patternFill>
    </fill>
    <fill>
      <patternFill patternType="solid">
        <fgColor theme="3" tint="0.79998168889431442"/>
        <bgColor indexed="64"/>
      </patternFill>
    </fill>
    <fill>
      <patternFill patternType="solid">
        <fgColor rgb="FFFFCCFF"/>
        <bgColor indexed="64"/>
      </patternFill>
    </fill>
    <fill>
      <patternFill patternType="solid">
        <fgColor theme="2" tint="-0.249977111117893"/>
        <bgColor indexed="64"/>
      </patternFill>
    </fill>
    <fill>
      <patternFill patternType="solid">
        <fgColor rgb="FFCCFF99"/>
        <bgColor indexed="64"/>
      </patternFill>
    </fill>
    <fill>
      <patternFill patternType="solid">
        <fgColor rgb="FF66FF66"/>
        <bgColor indexed="64"/>
      </patternFill>
    </fill>
    <fill>
      <patternFill patternType="solid">
        <fgColor theme="9" tint="0.59999389629810485"/>
        <bgColor indexed="64"/>
      </patternFill>
    </fill>
    <fill>
      <patternFill patternType="solid">
        <fgColor rgb="FFFF9999"/>
        <bgColor indexed="64"/>
      </patternFill>
    </fill>
    <fill>
      <patternFill patternType="solid">
        <fgColor rgb="FFCCFFFF"/>
        <bgColor indexed="64"/>
      </patternFill>
    </fill>
    <fill>
      <patternFill patternType="solid">
        <fgColor rgb="FFFF33CC"/>
        <bgColor indexed="64"/>
      </patternFill>
    </fill>
    <fill>
      <patternFill patternType="solid">
        <fgColor theme="2" tint="-9.9978637043366805E-2"/>
        <bgColor indexed="64"/>
      </patternFill>
    </fill>
    <fill>
      <patternFill patternType="solid">
        <fgColor rgb="FFE8F8E9"/>
        <bgColor indexed="64"/>
      </patternFill>
    </fill>
    <fill>
      <patternFill patternType="solid">
        <fgColor rgb="FFCCECFF"/>
        <bgColor indexed="64"/>
      </patternFill>
    </fill>
    <fill>
      <patternFill patternType="solid">
        <fgColor rgb="FFCCFF66"/>
        <bgColor indexed="64"/>
      </patternFill>
    </fill>
    <fill>
      <patternFill patternType="solid">
        <fgColor rgb="FFFFFF66"/>
        <bgColor indexed="64"/>
      </patternFill>
    </fill>
    <fill>
      <patternFill patternType="solid">
        <fgColor rgb="FFFFDEB3"/>
        <bgColor indexed="64"/>
      </patternFill>
    </fill>
    <fill>
      <patternFill patternType="solid">
        <fgColor rgb="FFFF0000"/>
        <bgColor indexed="64"/>
      </patternFill>
    </fill>
    <fill>
      <patternFill patternType="solid">
        <fgColor rgb="FFFF7C80"/>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7" tint="0.59999389629810485"/>
        <bgColor indexed="64"/>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17" fillId="7" borderId="1" applyNumberFormat="0" applyAlignment="0" applyProtection="0"/>
    <xf numFmtId="0" fontId="1" fillId="0" borderId="0"/>
  </cellStyleXfs>
  <cellXfs count="494">
    <xf numFmtId="0" fontId="0" fillId="0" borderId="0" xfId="0"/>
    <xf numFmtId="0" fontId="4" fillId="0" borderId="0" xfId="0" applyFont="1" applyFill="1" applyBorder="1" applyAlignment="1">
      <alignment horizontal="left" vertical="top"/>
    </xf>
    <xf numFmtId="0" fontId="4" fillId="0" borderId="0" xfId="0" applyFont="1"/>
    <xf numFmtId="49" fontId="4" fillId="0" borderId="0" xfId="0" applyNumberFormat="1" applyFont="1" applyFill="1" applyBorder="1" applyAlignment="1">
      <alignment horizontal="left" vertical="top"/>
    </xf>
    <xf numFmtId="0" fontId="4" fillId="0" borderId="0" xfId="0" applyFont="1" applyAlignment="1">
      <alignment horizontal="left"/>
    </xf>
    <xf numFmtId="0" fontId="4" fillId="0" borderId="0" xfId="0" applyFont="1" applyFill="1" applyAlignment="1">
      <alignment horizontal="left"/>
    </xf>
    <xf numFmtId="0" fontId="0" fillId="0" borderId="0" xfId="0" applyAlignment="1">
      <alignment horizontal="left"/>
    </xf>
    <xf numFmtId="0" fontId="1" fillId="0" borderId="0" xfId="0" applyFont="1" applyAlignment="1">
      <alignment horizontal="left"/>
    </xf>
    <xf numFmtId="0" fontId="0" fillId="0" borderId="0" xfId="0" applyFill="1" applyAlignment="1">
      <alignment horizontal="left"/>
    </xf>
    <xf numFmtId="0" fontId="9" fillId="0" borderId="0" xfId="0" applyFont="1" applyFill="1" applyAlignment="1">
      <alignment horizontal="left"/>
    </xf>
    <xf numFmtId="0" fontId="10" fillId="0" borderId="0" xfId="0" applyFont="1" applyFill="1" applyAlignment="1">
      <alignment horizontal="left"/>
    </xf>
    <xf numFmtId="0" fontId="9" fillId="4" borderId="0" xfId="0" applyFont="1" applyFill="1" applyAlignment="1">
      <alignment horizontal="left"/>
    </xf>
    <xf numFmtId="0" fontId="9" fillId="5" borderId="0" xfId="0" applyFont="1" applyFill="1" applyAlignment="1">
      <alignment horizontal="left"/>
    </xf>
    <xf numFmtId="0" fontId="9" fillId="6" borderId="0" xfId="0" applyFont="1" applyFill="1" applyAlignment="1">
      <alignment horizontal="left"/>
    </xf>
    <xf numFmtId="0" fontId="2" fillId="4" borderId="0" xfId="0" applyFont="1" applyFill="1" applyAlignment="1">
      <alignment horizontal="left" vertical="top" wrapText="1"/>
    </xf>
    <xf numFmtId="0" fontId="2" fillId="5" borderId="0" xfId="0" applyFont="1" applyFill="1" applyAlignment="1">
      <alignment horizontal="left" vertical="top" wrapText="1"/>
    </xf>
    <xf numFmtId="0" fontId="2" fillId="6" borderId="0" xfId="0" applyFont="1" applyFill="1" applyAlignment="1">
      <alignment horizontal="left" vertical="top" wrapText="1"/>
    </xf>
    <xf numFmtId="0" fontId="2" fillId="0" borderId="0" xfId="0" applyFont="1" applyFill="1" applyAlignment="1">
      <alignment horizontal="left" vertical="top" wrapText="1"/>
    </xf>
    <xf numFmtId="0" fontId="11" fillId="0" borderId="0" xfId="0" applyFont="1" applyFill="1" applyAlignment="1">
      <alignment horizontal="left"/>
    </xf>
    <xf numFmtId="0" fontId="2" fillId="0" borderId="0" xfId="0" applyFont="1" applyAlignment="1">
      <alignment horizontal="left"/>
    </xf>
    <xf numFmtId="49" fontId="3" fillId="0" borderId="0" xfId="0" applyNumberFormat="1" applyFont="1" applyFill="1" applyBorder="1" applyAlignment="1">
      <alignment horizontal="left" vertical="top" wrapText="1"/>
    </xf>
    <xf numFmtId="49" fontId="3" fillId="0" borderId="0" xfId="0" applyNumberFormat="1" applyFont="1" applyAlignment="1">
      <alignment horizontal="left" vertical="top" wrapText="1"/>
    </xf>
    <xf numFmtId="49" fontId="3" fillId="0" borderId="0" xfId="0" applyNumberFormat="1" applyFont="1" applyAlignment="1">
      <alignment vertical="top" wrapText="1"/>
    </xf>
    <xf numFmtId="49" fontId="12" fillId="0" borderId="0" xfId="0" applyNumberFormat="1" applyFont="1" applyFill="1" applyBorder="1" applyAlignment="1">
      <alignment horizontal="left" vertical="top" wrapText="1"/>
    </xf>
    <xf numFmtId="0" fontId="2" fillId="15" borderId="0" xfId="0" applyFont="1" applyFill="1" applyAlignment="1">
      <alignment horizontal="left" vertical="top" wrapText="1"/>
    </xf>
    <xf numFmtId="0" fontId="9" fillId="15" borderId="0" xfId="0" applyFont="1" applyFill="1" applyAlignment="1">
      <alignment horizontal="left"/>
    </xf>
    <xf numFmtId="0" fontId="13" fillId="0" borderId="0" xfId="0" applyFont="1" applyFill="1" applyBorder="1" applyAlignment="1">
      <alignment horizontal="left" vertical="top"/>
    </xf>
    <xf numFmtId="0" fontId="14" fillId="0" borderId="0" xfId="0" applyNumberFormat="1" applyFont="1" applyFill="1" applyBorder="1" applyAlignment="1">
      <alignment horizontal="left" vertical="top"/>
    </xf>
    <xf numFmtId="49" fontId="13" fillId="0" borderId="0" xfId="0" applyNumberFormat="1" applyFont="1" applyFill="1" applyBorder="1" applyAlignment="1">
      <alignment horizontal="left" vertical="top"/>
    </xf>
    <xf numFmtId="0" fontId="13" fillId="0" borderId="0" xfId="0" applyFont="1" applyAlignment="1">
      <alignment horizontal="left"/>
    </xf>
    <xf numFmtId="0" fontId="13" fillId="0" borderId="0" xfId="0" applyFont="1"/>
    <xf numFmtId="0" fontId="18" fillId="0" borderId="0" xfId="0" applyFont="1" applyAlignment="1">
      <alignment horizontal="left"/>
    </xf>
    <xf numFmtId="0" fontId="19" fillId="0" borderId="0" xfId="0" applyFont="1" applyFill="1" applyAlignment="1">
      <alignment horizontal="left"/>
    </xf>
    <xf numFmtId="0" fontId="1" fillId="0" borderId="0" xfId="0" applyFont="1" applyFill="1" applyAlignment="1">
      <alignment horizontal="left"/>
    </xf>
    <xf numFmtId="0" fontId="18" fillId="17" borderId="0" xfId="0" applyFont="1" applyFill="1" applyAlignment="1">
      <alignment horizontal="left"/>
    </xf>
    <xf numFmtId="0" fontId="1" fillId="0" borderId="0" xfId="0" applyFont="1" applyFill="1"/>
    <xf numFmtId="0" fontId="0" fillId="0" borderId="0" xfId="0" applyFill="1"/>
    <xf numFmtId="0" fontId="13" fillId="0" borderId="0" xfId="0" applyFont="1" applyFill="1" applyAlignment="1">
      <alignment horizontal="left"/>
    </xf>
    <xf numFmtId="0" fontId="1" fillId="0" borderId="0" xfId="0" applyFont="1"/>
    <xf numFmtId="0" fontId="17" fillId="9" borderId="0" xfId="1" applyFill="1" applyBorder="1" applyAlignment="1">
      <alignment horizontal="left"/>
    </xf>
    <xf numFmtId="0" fontId="23" fillId="0" borderId="0" xfId="0" applyFont="1" applyAlignment="1">
      <alignment horizontal="right"/>
    </xf>
    <xf numFmtId="0" fontId="1" fillId="17" borderId="0" xfId="0" applyFont="1" applyFill="1" applyAlignment="1">
      <alignment horizontal="left"/>
    </xf>
    <xf numFmtId="0" fontId="1" fillId="0" borderId="0" xfId="0" quotePrefix="1" applyFont="1"/>
    <xf numFmtId="0" fontId="9" fillId="18" borderId="0" xfId="0" applyFont="1" applyFill="1" applyAlignment="1">
      <alignment horizontal="left"/>
    </xf>
    <xf numFmtId="0" fontId="20" fillId="0" borderId="0" xfId="0" applyFont="1"/>
    <xf numFmtId="0" fontId="0" fillId="17" borderId="0" xfId="0" applyFill="1"/>
    <xf numFmtId="0" fontId="1" fillId="17" borderId="0" xfId="0" applyFont="1" applyFill="1"/>
    <xf numFmtId="0" fontId="0" fillId="18" borderId="0" xfId="0" applyFill="1"/>
    <xf numFmtId="0" fontId="1" fillId="18" borderId="0" xfId="0" applyFont="1" applyFill="1"/>
    <xf numFmtId="0" fontId="23" fillId="0" borderId="0" xfId="0" applyFont="1"/>
    <xf numFmtId="0" fontId="2" fillId="0" borderId="0" xfId="0" applyFont="1"/>
    <xf numFmtId="0" fontId="0" fillId="0" borderId="0" xfId="0" applyAlignment="1">
      <alignment horizontal="right"/>
    </xf>
    <xf numFmtId="0" fontId="25" fillId="19" borderId="0" xfId="0" applyFont="1" applyFill="1"/>
    <xf numFmtId="0" fontId="26" fillId="20" borderId="0" xfId="0" applyFont="1" applyFill="1"/>
    <xf numFmtId="0" fontId="1" fillId="20" borderId="0" xfId="0" applyFont="1" applyFill="1" applyAlignment="1">
      <alignment horizontal="left"/>
    </xf>
    <xf numFmtId="0" fontId="2" fillId="20" borderId="0" xfId="0" applyFont="1" applyFill="1" applyAlignment="1">
      <alignment horizontal="left"/>
    </xf>
    <xf numFmtId="0" fontId="0" fillId="19" borderId="0" xfId="0" applyFill="1"/>
    <xf numFmtId="0" fontId="26" fillId="20" borderId="0" xfId="0" applyFont="1" applyFill="1" applyAlignment="1">
      <alignment horizontal="right"/>
    </xf>
    <xf numFmtId="0" fontId="25" fillId="19" borderId="0" xfId="0" applyFont="1" applyFill="1" applyAlignment="1">
      <alignment horizontal="right"/>
    </xf>
    <xf numFmtId="0" fontId="2" fillId="18" borderId="0" xfId="0" applyFont="1" applyFill="1"/>
    <xf numFmtId="0" fontId="27" fillId="18" borderId="0" xfId="0" applyFont="1" applyFill="1"/>
    <xf numFmtId="0" fontId="20" fillId="18" borderId="0" xfId="0" applyFont="1" applyFill="1"/>
    <xf numFmtId="0" fontId="28" fillId="18" borderId="0" xfId="0" applyFont="1" applyFill="1"/>
    <xf numFmtId="0" fontId="29" fillId="0" borderId="0" xfId="0" applyFont="1"/>
    <xf numFmtId="0" fontId="1" fillId="14" borderId="0" xfId="0" applyFont="1" applyFill="1" applyAlignment="1">
      <alignment horizontal="left"/>
    </xf>
    <xf numFmtId="0" fontId="1" fillId="14" borderId="0" xfId="0" applyFont="1" applyFill="1"/>
    <xf numFmtId="0" fontId="0" fillId="14" borderId="0" xfId="0" applyFill="1"/>
    <xf numFmtId="0" fontId="1" fillId="8" borderId="0" xfId="0" applyFont="1" applyFill="1"/>
    <xf numFmtId="0" fontId="0" fillId="8" borderId="0" xfId="0" applyFill="1"/>
    <xf numFmtId="0" fontId="1" fillId="10" borderId="0" xfId="0" applyFont="1" applyFill="1"/>
    <xf numFmtId="0" fontId="0" fillId="10" borderId="0" xfId="0" applyFill="1"/>
    <xf numFmtId="0" fontId="0" fillId="21" borderId="0" xfId="0" applyFill="1"/>
    <xf numFmtId="0" fontId="5" fillId="14" borderId="0" xfId="0" applyFont="1" applyFill="1" applyAlignment="1">
      <alignment horizontal="left"/>
    </xf>
    <xf numFmtId="0" fontId="1" fillId="18" borderId="0" xfId="0" applyFont="1" applyFill="1" applyAlignment="1">
      <alignment horizontal="left"/>
    </xf>
    <xf numFmtId="0" fontId="4" fillId="0" borderId="0" xfId="0" applyFont="1" applyFill="1"/>
    <xf numFmtId="0" fontId="0" fillId="0" borderId="0" xfId="0" applyFont="1" applyFill="1"/>
    <xf numFmtId="0" fontId="3" fillId="0" borderId="0" xfId="0" applyFont="1" applyAlignment="1">
      <alignment horizontal="left"/>
    </xf>
    <xf numFmtId="0" fontId="30" fillId="0" borderId="0" xfId="0" applyFont="1" applyFill="1" applyAlignment="1">
      <alignment horizontal="left"/>
    </xf>
    <xf numFmtId="0" fontId="31" fillId="0" borderId="0" xfId="0" applyFont="1" applyFill="1" applyAlignment="1">
      <alignment horizontal="left"/>
    </xf>
    <xf numFmtId="0" fontId="13" fillId="0" borderId="0" xfId="0" applyFont="1" applyFill="1"/>
    <xf numFmtId="49" fontId="32" fillId="0" borderId="0" xfId="0" applyNumberFormat="1" applyFont="1" applyFill="1" applyAlignment="1">
      <alignment horizontal="left" vertical="top" wrapText="1"/>
    </xf>
    <xf numFmtId="49" fontId="3" fillId="0" borderId="0" xfId="0" applyNumberFormat="1" applyFont="1" applyFill="1" applyAlignment="1">
      <alignment horizontal="left" vertical="top" wrapText="1"/>
    </xf>
    <xf numFmtId="49" fontId="3" fillId="0" borderId="0" xfId="0" applyNumberFormat="1" applyFont="1" applyFill="1" applyAlignment="1">
      <alignment vertical="top" wrapText="1"/>
    </xf>
    <xf numFmtId="0" fontId="33" fillId="0" borderId="0" xfId="0" applyFont="1"/>
    <xf numFmtId="0" fontId="18" fillId="18" borderId="0" xfId="0" applyFont="1" applyFill="1" applyAlignment="1">
      <alignment horizontal="left" vertical="top" wrapText="1"/>
    </xf>
    <xf numFmtId="0" fontId="18" fillId="0" borderId="0" xfId="0" applyFont="1" applyFill="1" applyAlignment="1">
      <alignment horizontal="left" vertical="top" wrapText="1"/>
    </xf>
    <xf numFmtId="0" fontId="34" fillId="18" borderId="0" xfId="0" applyFont="1" applyFill="1" applyAlignment="1">
      <alignment horizontal="left"/>
    </xf>
    <xf numFmtId="0" fontId="34" fillId="0" borderId="0" xfId="0" applyFont="1" applyFill="1" applyAlignment="1">
      <alignment horizontal="left"/>
    </xf>
    <xf numFmtId="0" fontId="26" fillId="0" borderId="0" xfId="0" applyFont="1" applyFill="1" applyAlignment="1">
      <alignment horizontal="left" vertical="top" wrapText="1"/>
    </xf>
    <xf numFmtId="0" fontId="26" fillId="18" borderId="0" xfId="0" applyFont="1" applyFill="1" applyAlignment="1">
      <alignment horizontal="left" vertical="top" wrapText="1"/>
    </xf>
    <xf numFmtId="0" fontId="35" fillId="0" borderId="0" xfId="0" applyFont="1" applyFill="1" applyAlignment="1">
      <alignment horizontal="left"/>
    </xf>
    <xf numFmtId="0" fontId="35" fillId="18" borderId="0" xfId="0" applyFont="1" applyFill="1" applyAlignment="1">
      <alignment horizontal="left"/>
    </xf>
    <xf numFmtId="0" fontId="22" fillId="0" borderId="0" xfId="0" applyFont="1" applyFill="1" applyAlignment="1">
      <alignment horizontal="left" vertical="top"/>
    </xf>
    <xf numFmtId="0" fontId="2" fillId="0" borderId="0" xfId="0" applyFont="1" applyAlignment="1">
      <alignment horizontal="left" vertical="top"/>
    </xf>
    <xf numFmtId="0" fontId="1" fillId="0" borderId="0" xfId="0" applyFont="1" applyAlignment="1">
      <alignment horizontal="left" vertical="top"/>
    </xf>
    <xf numFmtId="0" fontId="1" fillId="0" borderId="0" xfId="0" applyFont="1" applyFill="1" applyAlignment="1">
      <alignment horizontal="left" vertical="top"/>
    </xf>
    <xf numFmtId="0" fontId="0" fillId="0" borderId="0" xfId="0" applyFill="1" applyAlignment="1">
      <alignment vertical="top"/>
    </xf>
    <xf numFmtId="0" fontId="0" fillId="0" borderId="0" xfId="0" applyAlignment="1">
      <alignment horizontal="left" vertical="top"/>
    </xf>
    <xf numFmtId="0" fontId="17" fillId="9" borderId="0" xfId="1" applyFill="1" applyBorder="1" applyAlignment="1">
      <alignment horizontal="left" vertical="top"/>
    </xf>
    <xf numFmtId="0" fontId="5" fillId="0" borderId="0" xfId="0" applyFont="1" applyFill="1" applyAlignment="1">
      <alignment horizontal="left" vertical="top"/>
    </xf>
    <xf numFmtId="0" fontId="0" fillId="0" borderId="0" xfId="0" applyFill="1" applyAlignment="1">
      <alignment horizontal="left" vertical="top"/>
    </xf>
    <xf numFmtId="0" fontId="26" fillId="20" borderId="0" xfId="0" applyFont="1" applyFill="1" applyAlignment="1">
      <alignment vertical="top"/>
    </xf>
    <xf numFmtId="0" fontId="1" fillId="20" borderId="0" xfId="0" applyFont="1" applyFill="1" applyAlignment="1">
      <alignment horizontal="left" vertical="top"/>
    </xf>
    <xf numFmtId="0" fontId="25" fillId="19" borderId="0" xfId="0" applyFont="1" applyFill="1" applyAlignment="1">
      <alignment vertical="top"/>
    </xf>
    <xf numFmtId="0" fontId="18" fillId="0" borderId="0" xfId="0" applyFont="1" applyFill="1" applyAlignment="1">
      <alignment horizontal="left" vertical="top"/>
    </xf>
    <xf numFmtId="0" fontId="18" fillId="0" borderId="0" xfId="0" applyFont="1" applyAlignment="1">
      <alignment horizontal="left" vertical="top"/>
    </xf>
    <xf numFmtId="0" fontId="18" fillId="0" borderId="0" xfId="0" applyFont="1" applyFill="1" applyAlignment="1">
      <alignment vertical="top"/>
    </xf>
    <xf numFmtId="0" fontId="26" fillId="2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Alignment="1">
      <alignment vertical="top"/>
    </xf>
    <xf numFmtId="0" fontId="5" fillId="0" borderId="0" xfId="0" applyFont="1" applyAlignment="1">
      <alignment horizontal="left" vertical="top"/>
    </xf>
    <xf numFmtId="0" fontId="6" fillId="0" borderId="0" xfId="0" applyFont="1" applyFill="1" applyAlignment="1">
      <alignment horizontal="left" vertical="top"/>
    </xf>
    <xf numFmtId="0" fontId="20" fillId="0" borderId="0" xfId="0" applyFont="1" applyFill="1" applyAlignment="1">
      <alignment horizontal="left" vertical="top"/>
    </xf>
    <xf numFmtId="0" fontId="1" fillId="0" borderId="0" xfId="0" applyFont="1" applyFill="1" applyAlignment="1">
      <alignment vertical="top"/>
    </xf>
    <xf numFmtId="0" fontId="6" fillId="0" borderId="0" xfId="0" quotePrefix="1" applyFont="1" applyFill="1" applyAlignment="1">
      <alignment horizontal="left" vertical="top"/>
    </xf>
    <xf numFmtId="0" fontId="23" fillId="0" borderId="0" xfId="0" applyFont="1" applyFill="1" applyAlignment="1">
      <alignment horizontal="left" vertical="top"/>
    </xf>
    <xf numFmtId="0" fontId="25" fillId="19" borderId="0" xfId="0" applyFont="1" applyFill="1" applyAlignment="1">
      <alignment horizontal="left" vertical="top"/>
    </xf>
    <xf numFmtId="0" fontId="2" fillId="0" borderId="0" xfId="0" quotePrefix="1" applyFont="1" applyFill="1" applyAlignment="1">
      <alignment horizontal="left" vertical="top"/>
    </xf>
    <xf numFmtId="0" fontId="17" fillId="9" borderId="0" xfId="1" applyFont="1" applyFill="1" applyBorder="1" applyAlignment="1">
      <alignment horizontal="left" vertical="top"/>
    </xf>
    <xf numFmtId="0" fontId="1" fillId="0" borderId="0" xfId="0" applyFont="1" applyAlignment="1">
      <alignment vertical="top"/>
    </xf>
    <xf numFmtId="0" fontId="24" fillId="0" borderId="0" xfId="0" applyFont="1" applyFill="1" applyAlignment="1">
      <alignment horizontal="left" vertical="top"/>
    </xf>
    <xf numFmtId="0" fontId="1" fillId="17" borderId="0" xfId="2" applyFill="1" applyAlignment="1">
      <alignment vertical="top"/>
    </xf>
    <xf numFmtId="0" fontId="1" fillId="17" borderId="0" xfId="0" applyFont="1" applyFill="1" applyAlignment="1">
      <alignment vertical="top"/>
    </xf>
    <xf numFmtId="0" fontId="0" fillId="17" borderId="0" xfId="0" applyFill="1" applyAlignment="1">
      <alignment vertical="top"/>
    </xf>
    <xf numFmtId="0" fontId="1" fillId="18" borderId="0" xfId="2" applyFill="1" applyAlignment="1">
      <alignment vertical="top"/>
    </xf>
    <xf numFmtId="0" fontId="1" fillId="18" borderId="0" xfId="0" applyFont="1" applyFill="1" applyAlignment="1">
      <alignment vertical="top"/>
    </xf>
    <xf numFmtId="0" fontId="0" fillId="18" borderId="0" xfId="0" applyFill="1" applyAlignment="1">
      <alignment vertical="top"/>
    </xf>
    <xf numFmtId="0" fontId="9" fillId="0" borderId="0" xfId="0" applyFont="1" applyFill="1" applyAlignment="1">
      <alignment horizontal="left" vertical="top"/>
    </xf>
    <xf numFmtId="0" fontId="36" fillId="0" borderId="0" xfId="0" applyFont="1" applyFill="1" applyAlignment="1">
      <alignment horizontal="left" vertical="top"/>
    </xf>
    <xf numFmtId="0" fontId="1" fillId="0" borderId="0" xfId="0" applyFont="1" applyBorder="1" applyAlignment="1">
      <alignment horizontal="left" vertical="center" wrapText="1"/>
    </xf>
    <xf numFmtId="0" fontId="0" fillId="0" borderId="0" xfId="0" applyBorder="1" applyAlignment="1">
      <alignment horizontal="left"/>
    </xf>
    <xf numFmtId="0" fontId="1" fillId="0" borderId="0" xfId="0" applyNumberFormat="1" applyFont="1" applyFill="1" applyAlignment="1">
      <alignment horizontal="left" vertical="top" readingOrder="1"/>
    </xf>
    <xf numFmtId="0" fontId="18" fillId="0" borderId="0" xfId="0" applyNumberFormat="1" applyFont="1" applyFill="1" applyAlignment="1">
      <alignment horizontal="left" vertical="top" readingOrder="1"/>
    </xf>
    <xf numFmtId="0" fontId="2" fillId="0" borderId="0" xfId="0" applyNumberFormat="1" applyFont="1" applyFill="1" applyAlignment="1">
      <alignment horizontal="left" vertical="top" readingOrder="1"/>
    </xf>
    <xf numFmtId="0" fontId="2" fillId="0" borderId="0" xfId="0" applyNumberFormat="1" applyFont="1" applyFill="1" applyAlignment="1">
      <alignment vertical="top" readingOrder="1"/>
    </xf>
    <xf numFmtId="0" fontId="1" fillId="0" borderId="0" xfId="0" applyNumberFormat="1" applyFont="1" applyFill="1" applyAlignment="1">
      <alignment vertical="top" readingOrder="1"/>
    </xf>
    <xf numFmtId="0" fontId="1" fillId="0" borderId="0" xfId="0" quotePrefix="1" applyNumberFormat="1" applyFont="1" applyFill="1" applyAlignment="1">
      <alignment vertical="top" readingOrder="1"/>
    </xf>
    <xf numFmtId="0" fontId="0" fillId="0" borderId="0" xfId="0" applyNumberFormat="1" applyFill="1" applyAlignment="1">
      <alignment vertical="top" readingOrder="1"/>
    </xf>
    <xf numFmtId="0" fontId="1" fillId="0" borderId="0" xfId="0" applyNumberFormat="1" applyFont="1" applyFill="1" applyAlignment="1">
      <alignment vertical="top"/>
    </xf>
    <xf numFmtId="0" fontId="1" fillId="0" borderId="0" xfId="0" applyNumberFormat="1" applyFont="1" applyFill="1" applyAlignment="1">
      <alignment readingOrder="1"/>
    </xf>
    <xf numFmtId="0" fontId="9" fillId="22" borderId="0" xfId="0" applyFont="1" applyFill="1" applyAlignment="1">
      <alignment horizontal="left"/>
    </xf>
    <xf numFmtId="0" fontId="26" fillId="20" borderId="0" xfId="0" applyFont="1" applyFill="1" applyAlignment="1">
      <alignment horizontal="left" vertical="top" wrapText="1"/>
    </xf>
    <xf numFmtId="0" fontId="35" fillId="20" borderId="0" xfId="0" applyFont="1" applyFill="1" applyAlignment="1">
      <alignment horizontal="left"/>
    </xf>
    <xf numFmtId="0" fontId="2" fillId="22" borderId="0" xfId="0" applyFont="1" applyFill="1" applyAlignment="1">
      <alignment horizontal="left" vertical="top" wrapText="1"/>
    </xf>
    <xf numFmtId="0" fontId="23" fillId="10" borderId="0" xfId="0" applyFont="1" applyFill="1"/>
    <xf numFmtId="0" fontId="23" fillId="8" borderId="0" xfId="0" applyFont="1" applyFill="1"/>
    <xf numFmtId="0" fontId="23" fillId="14" borderId="0" xfId="0" applyFont="1" applyFill="1"/>
    <xf numFmtId="0" fontId="23" fillId="0" borderId="0" xfId="0" applyFont="1" applyFill="1" applyAlignment="1">
      <alignment vertical="top"/>
    </xf>
    <xf numFmtId="0" fontId="35" fillId="4" borderId="0" xfId="0" applyFont="1" applyFill="1" applyAlignment="1">
      <alignment horizontal="left"/>
    </xf>
    <xf numFmtId="0" fontId="35" fillId="5" borderId="0" xfId="0" applyFont="1" applyFill="1" applyAlignment="1">
      <alignment horizontal="left"/>
    </xf>
    <xf numFmtId="0" fontId="35" fillId="6" borderId="0" xfId="0" applyFont="1" applyFill="1" applyAlignment="1">
      <alignment horizontal="left"/>
    </xf>
    <xf numFmtId="0" fontId="35" fillId="22" borderId="0" xfId="0" applyFont="1" applyFill="1" applyAlignment="1">
      <alignment horizontal="left"/>
    </xf>
    <xf numFmtId="0" fontId="9" fillId="25" borderId="0" xfId="0" applyFont="1" applyFill="1" applyAlignment="1">
      <alignment horizontal="left"/>
    </xf>
    <xf numFmtId="0" fontId="37" fillId="25" borderId="0" xfId="0" applyFont="1" applyFill="1" applyAlignment="1">
      <alignment horizontal="left"/>
    </xf>
    <xf numFmtId="0" fontId="35" fillId="25" borderId="0" xfId="0" applyFont="1" applyFill="1" applyAlignment="1">
      <alignment horizontal="left"/>
    </xf>
    <xf numFmtId="0" fontId="20" fillId="25" borderId="0" xfId="0" applyFont="1" applyFill="1"/>
    <xf numFmtId="0" fontId="1" fillId="25" borderId="0" xfId="0" applyFont="1" applyFill="1"/>
    <xf numFmtId="0" fontId="0" fillId="25" borderId="0" xfId="0" applyFill="1" applyAlignment="1">
      <alignment horizontal="right"/>
    </xf>
    <xf numFmtId="0" fontId="1" fillId="8" borderId="0" xfId="0" applyFont="1" applyFill="1" applyAlignment="1">
      <alignment horizontal="left" vertical="top"/>
    </xf>
    <xf numFmtId="0" fontId="23" fillId="0" borderId="0" xfId="0" applyFont="1" applyAlignment="1">
      <alignment horizontal="left"/>
    </xf>
    <xf numFmtId="0" fontId="1" fillId="22" borderId="0" xfId="0" applyFont="1" applyFill="1" applyAlignment="1">
      <alignment horizontal="left" vertical="top"/>
    </xf>
    <xf numFmtId="0" fontId="1" fillId="8" borderId="0" xfId="0" applyFont="1" applyFill="1" applyAlignment="1">
      <alignment horizontal="left"/>
    </xf>
    <xf numFmtId="0" fontId="26" fillId="0" borderId="0" xfId="0" applyFont="1" applyFill="1" applyAlignment="1">
      <alignment horizontal="left" vertical="top"/>
    </xf>
    <xf numFmtId="0" fontId="9" fillId="0" borderId="0" xfId="0" quotePrefix="1" applyFont="1" applyFill="1" applyAlignment="1">
      <alignment horizontal="left"/>
    </xf>
    <xf numFmtId="0" fontId="9" fillId="8" borderId="0" xfId="0" applyFont="1" applyFill="1" applyAlignment="1">
      <alignment horizontal="left"/>
    </xf>
    <xf numFmtId="0" fontId="35" fillId="8" borderId="0" xfId="0" applyFont="1" applyFill="1" applyAlignment="1">
      <alignment horizontal="left"/>
    </xf>
    <xf numFmtId="0" fontId="9" fillId="10" borderId="0" xfId="0" applyFont="1" applyFill="1" applyAlignment="1">
      <alignment horizontal="left"/>
    </xf>
    <xf numFmtId="0" fontId="35" fillId="10" borderId="0" xfId="0" applyFont="1" applyFill="1" applyAlignment="1">
      <alignment horizontal="left"/>
    </xf>
    <xf numFmtId="0" fontId="9" fillId="26" borderId="0" xfId="0" applyFont="1" applyFill="1" applyAlignment="1">
      <alignment horizontal="left"/>
    </xf>
    <xf numFmtId="0" fontId="38" fillId="0" borderId="0" xfId="0" applyFont="1" applyFill="1" applyAlignment="1">
      <alignment horizontal="left"/>
    </xf>
    <xf numFmtId="0" fontId="38" fillId="25" borderId="0" xfId="0" applyFont="1" applyFill="1" applyAlignment="1">
      <alignment horizontal="left"/>
    </xf>
    <xf numFmtId="0" fontId="9" fillId="28" borderId="0" xfId="0" applyFont="1" applyFill="1" applyAlignment="1">
      <alignment horizontal="left"/>
    </xf>
    <xf numFmtId="0" fontId="9" fillId="12" borderId="0" xfId="0" applyFont="1" applyFill="1" applyAlignment="1">
      <alignment horizontal="left"/>
    </xf>
    <xf numFmtId="0" fontId="35" fillId="12" borderId="0" xfId="0" applyFont="1" applyFill="1" applyAlignment="1">
      <alignment horizontal="left"/>
    </xf>
    <xf numFmtId="0" fontId="1" fillId="28" borderId="0" xfId="0" applyFont="1" applyFill="1" applyAlignment="1">
      <alignment vertical="top"/>
    </xf>
    <xf numFmtId="0" fontId="1" fillId="28" borderId="0" xfId="0" applyFont="1" applyFill="1" applyAlignment="1"/>
    <xf numFmtId="0" fontId="2" fillId="28" borderId="0" xfId="0" applyFont="1" applyFill="1" applyAlignment="1">
      <alignment horizontal="left" vertical="top"/>
    </xf>
    <xf numFmtId="0" fontId="1" fillId="28" borderId="0" xfId="0" applyFont="1" applyFill="1" applyAlignment="1">
      <alignment horizontal="left" vertical="top"/>
    </xf>
    <xf numFmtId="0" fontId="39" fillId="28" borderId="0" xfId="0" applyFont="1" applyFill="1" applyAlignment="1">
      <alignment horizontal="left" vertical="top"/>
    </xf>
    <xf numFmtId="0" fontId="2" fillId="28" borderId="0" xfId="0" applyFont="1" applyFill="1" applyAlignment="1">
      <alignment horizontal="left"/>
    </xf>
    <xf numFmtId="0" fontId="1" fillId="28" borderId="0" xfId="0" applyFont="1" applyFill="1" applyAlignment="1">
      <alignment horizontal="left"/>
    </xf>
    <xf numFmtId="0" fontId="39" fillId="28" borderId="0" xfId="0" applyFont="1" applyFill="1" applyAlignment="1">
      <alignment horizontal="left"/>
    </xf>
    <xf numFmtId="0" fontId="9" fillId="29" borderId="0" xfId="0" applyFont="1" applyFill="1" applyAlignment="1">
      <alignment horizontal="left"/>
    </xf>
    <xf numFmtId="0" fontId="9" fillId="31" borderId="0" xfId="0" applyFont="1" applyFill="1" applyAlignment="1">
      <alignment horizontal="left"/>
    </xf>
    <xf numFmtId="0" fontId="9" fillId="32" borderId="0" xfId="0" applyFont="1" applyFill="1" applyAlignment="1">
      <alignment horizontal="left"/>
    </xf>
    <xf numFmtId="0" fontId="9" fillId="34" borderId="0" xfId="0" applyFont="1" applyFill="1" applyAlignment="1">
      <alignment horizontal="left"/>
    </xf>
    <xf numFmtId="0" fontId="9" fillId="0" borderId="0" xfId="0" applyFont="1" applyFill="1" applyAlignment="1">
      <alignment horizontal="left" wrapText="1"/>
    </xf>
    <xf numFmtId="0" fontId="2" fillId="31" borderId="0" xfId="0" applyFont="1" applyFill="1" applyAlignment="1">
      <alignment horizontal="left" vertical="top" wrapText="1"/>
    </xf>
    <xf numFmtId="0" fontId="35" fillId="31" borderId="0" xfId="0" applyFont="1" applyFill="1" applyAlignment="1">
      <alignment horizontal="left"/>
    </xf>
    <xf numFmtId="0" fontId="1" fillId="27" borderId="0" xfId="0" applyFont="1" applyFill="1"/>
    <xf numFmtId="0" fontId="1" fillId="33" borderId="0" xfId="0" applyFont="1" applyFill="1"/>
    <xf numFmtId="0" fontId="0" fillId="33" borderId="0" xfId="0" applyFill="1"/>
    <xf numFmtId="0" fontId="1" fillId="30" borderId="0" xfId="0" applyFont="1" applyFill="1"/>
    <xf numFmtId="0" fontId="1" fillId="26" borderId="0" xfId="0" applyFont="1" applyFill="1" applyAlignment="1">
      <alignment horizontal="left"/>
    </xf>
    <xf numFmtId="0" fontId="2" fillId="26" borderId="0" xfId="0" applyFont="1" applyFill="1" applyAlignment="1">
      <alignment horizontal="left"/>
    </xf>
    <xf numFmtId="0" fontId="38" fillId="12" borderId="0" xfId="0" applyFont="1" applyFill="1" applyAlignment="1">
      <alignment horizontal="left"/>
    </xf>
    <xf numFmtId="0" fontId="38" fillId="8" borderId="0" xfId="0" applyFont="1" applyFill="1" applyAlignment="1">
      <alignment horizontal="left"/>
    </xf>
    <xf numFmtId="0" fontId="38" fillId="10" borderId="0" xfId="0" applyFont="1" applyFill="1" applyAlignment="1">
      <alignment horizontal="left"/>
    </xf>
    <xf numFmtId="0" fontId="38" fillId="32" borderId="0" xfId="0" applyFont="1" applyFill="1" applyAlignment="1">
      <alignment horizontal="left"/>
    </xf>
    <xf numFmtId="0" fontId="38" fillId="34" borderId="0" xfId="0" applyFont="1" applyFill="1" applyAlignment="1">
      <alignment horizontal="left"/>
    </xf>
    <xf numFmtId="0" fontId="38" fillId="28" borderId="0" xfId="0" applyFont="1" applyFill="1" applyAlignment="1">
      <alignment horizontal="left"/>
    </xf>
    <xf numFmtId="0" fontId="38" fillId="26" borderId="0" xfId="0" applyFont="1" applyFill="1" applyAlignment="1">
      <alignment horizontal="left"/>
    </xf>
    <xf numFmtId="0" fontId="38" fillId="18" borderId="0" xfId="0" applyFont="1" applyFill="1" applyAlignment="1">
      <alignment horizontal="left"/>
    </xf>
    <xf numFmtId="0" fontId="9" fillId="37" borderId="0" xfId="0" applyFont="1" applyFill="1" applyAlignment="1">
      <alignment horizontal="left"/>
    </xf>
    <xf numFmtId="0" fontId="25" fillId="0" borderId="0" xfId="0" applyFont="1" applyFill="1" applyAlignment="1">
      <alignment horizontal="left" vertical="top"/>
    </xf>
    <xf numFmtId="0" fontId="1" fillId="11" borderId="0" xfId="0" applyFont="1" applyFill="1" applyAlignment="1">
      <alignment horizontal="left" vertical="top"/>
    </xf>
    <xf numFmtId="0" fontId="1" fillId="11" borderId="0" xfId="0" applyFont="1" applyFill="1" applyAlignment="1">
      <alignment vertical="top"/>
    </xf>
    <xf numFmtId="0" fontId="38" fillId="22" borderId="0" xfId="0" applyFont="1" applyFill="1" applyAlignment="1">
      <alignment horizontal="left" wrapText="1"/>
    </xf>
    <xf numFmtId="0" fontId="9" fillId="40" borderId="0" xfId="0" applyFont="1" applyFill="1" applyAlignment="1">
      <alignment horizontal="left"/>
    </xf>
    <xf numFmtId="0" fontId="38" fillId="41" borderId="0" xfId="0" applyFont="1" applyFill="1" applyAlignment="1">
      <alignment horizontal="left" wrapText="1"/>
    </xf>
    <xf numFmtId="0" fontId="9" fillId="41" borderId="0" xfId="0" applyFont="1" applyFill="1" applyAlignment="1">
      <alignment horizontal="left"/>
    </xf>
    <xf numFmtId="0" fontId="43" fillId="37" borderId="0" xfId="0" applyFont="1" applyFill="1" applyAlignment="1">
      <alignment horizontal="left"/>
    </xf>
    <xf numFmtId="0" fontId="34" fillId="8" borderId="0" xfId="0" applyFont="1" applyFill="1" applyAlignment="1">
      <alignment horizontal="left"/>
    </xf>
    <xf numFmtId="0" fontId="9" fillId="42" borderId="0" xfId="0" applyFont="1" applyFill="1" applyAlignment="1">
      <alignment horizontal="left"/>
    </xf>
    <xf numFmtId="0" fontId="2" fillId="40" borderId="0" xfId="0" applyFont="1" applyFill="1" applyAlignment="1">
      <alignment horizontal="left" vertical="top" wrapText="1"/>
    </xf>
    <xf numFmtId="0" fontId="26" fillId="0" borderId="0" xfId="0" applyFont="1" applyFill="1" applyAlignment="1">
      <alignment horizontal="left"/>
    </xf>
    <xf numFmtId="0" fontId="43" fillId="0" borderId="0" xfId="0" applyFont="1" applyFill="1" applyAlignment="1">
      <alignment horizontal="left"/>
    </xf>
    <xf numFmtId="0" fontId="1" fillId="37" borderId="0" xfId="0" applyFont="1" applyFill="1" applyAlignment="1">
      <alignment horizontal="left"/>
    </xf>
    <xf numFmtId="0" fontId="43" fillId="12" borderId="0" xfId="0" applyFont="1" applyFill="1" applyAlignment="1">
      <alignment horizontal="left"/>
    </xf>
    <xf numFmtId="0" fontId="9" fillId="27" borderId="0" xfId="0" applyFont="1" applyFill="1" applyAlignment="1">
      <alignment horizontal="left"/>
    </xf>
    <xf numFmtId="0" fontId="38" fillId="27" borderId="0" xfId="0" applyFont="1" applyFill="1" applyAlignment="1">
      <alignment horizontal="left"/>
    </xf>
    <xf numFmtId="0" fontId="38" fillId="40" borderId="0" xfId="0" applyFont="1" applyFill="1" applyAlignment="1">
      <alignment horizontal="left"/>
    </xf>
    <xf numFmtId="0" fontId="1" fillId="39" borderId="0" xfId="0" applyFont="1" applyFill="1" applyAlignment="1">
      <alignment horizontal="left"/>
    </xf>
    <xf numFmtId="0" fontId="1" fillId="21" borderId="0" xfId="0" applyFont="1" applyFill="1" applyAlignment="1">
      <alignment horizontal="left" vertical="top"/>
    </xf>
    <xf numFmtId="0" fontId="1" fillId="39" borderId="0" xfId="0" applyFont="1" applyFill="1" applyAlignment="1">
      <alignment horizontal="left" vertical="top"/>
    </xf>
    <xf numFmtId="0" fontId="1" fillId="18" borderId="0" xfId="0" applyFont="1" applyFill="1" applyAlignment="1">
      <alignment horizontal="left" vertical="top"/>
    </xf>
    <xf numFmtId="0" fontId="1" fillId="14" borderId="0" xfId="0" applyFont="1" applyFill="1" applyAlignment="1">
      <alignment horizontal="left" vertical="top"/>
    </xf>
    <xf numFmtId="0" fontId="46" fillId="9" borderId="0" xfId="1" applyFont="1" applyFill="1" applyBorder="1" applyAlignment="1">
      <alignment horizontal="left" vertical="top"/>
    </xf>
    <xf numFmtId="0" fontId="1" fillId="37" borderId="0" xfId="0" applyFont="1" applyFill="1"/>
    <xf numFmtId="0" fontId="47" fillId="0" borderId="0" xfId="0" applyFont="1" applyAlignment="1">
      <alignment horizontal="left"/>
    </xf>
    <xf numFmtId="0" fontId="48" fillId="0" borderId="0" xfId="0" applyFont="1" applyAlignment="1">
      <alignment horizontal="left"/>
    </xf>
    <xf numFmtId="0" fontId="48" fillId="14" borderId="0" xfId="0" applyFont="1" applyFill="1"/>
    <xf numFmtId="0" fontId="48" fillId="0" borderId="0" xfId="0" applyFont="1"/>
    <xf numFmtId="0" fontId="48" fillId="37" borderId="0" xfId="0" applyFont="1" applyFill="1"/>
    <xf numFmtId="0" fontId="13" fillId="0" borderId="0" xfId="0" applyFont="1" applyAlignment="1">
      <alignment horizontal="left" vertical="top"/>
    </xf>
    <xf numFmtId="0" fontId="1" fillId="43" borderId="0" xfId="0" applyFont="1" applyFill="1"/>
    <xf numFmtId="0" fontId="23" fillId="18" borderId="0" xfId="0" applyFont="1" applyFill="1"/>
    <xf numFmtId="0" fontId="1" fillId="23" borderId="0" xfId="0" applyFont="1" applyFill="1"/>
    <xf numFmtId="0" fontId="23" fillId="0" borderId="0" xfId="0" applyFont="1" applyFill="1" applyAlignment="1">
      <alignment horizontal="left"/>
    </xf>
    <xf numFmtId="0" fontId="18" fillId="23" borderId="0" xfId="0" applyFont="1" applyFill="1" applyAlignment="1">
      <alignment horizontal="left"/>
    </xf>
    <xf numFmtId="0" fontId="2" fillId="23" borderId="0" xfId="0" applyFont="1" applyFill="1" applyAlignment="1">
      <alignment horizontal="left"/>
    </xf>
    <xf numFmtId="0" fontId="18" fillId="26" borderId="0" xfId="0" applyFont="1" applyFill="1" applyAlignment="1">
      <alignment horizontal="left"/>
    </xf>
    <xf numFmtId="0" fontId="18" fillId="34" borderId="0" xfId="0" applyFont="1" applyFill="1" applyAlignment="1">
      <alignment horizontal="left"/>
    </xf>
    <xf numFmtId="0" fontId="2" fillId="34" borderId="0" xfId="0" applyFont="1" applyFill="1" applyAlignment="1">
      <alignment horizontal="left"/>
    </xf>
    <xf numFmtId="0" fontId="1" fillId="26" borderId="0" xfId="0" applyFont="1" applyFill="1"/>
    <xf numFmtId="0" fontId="1" fillId="34" borderId="0" xfId="0" applyFont="1" applyFill="1"/>
    <xf numFmtId="0" fontId="2" fillId="34" borderId="0" xfId="0" applyFont="1" applyFill="1" applyAlignment="1">
      <alignment horizontal="left" wrapText="1"/>
    </xf>
    <xf numFmtId="0" fontId="1" fillId="23" borderId="0" xfId="0" applyFont="1" applyFill="1" applyAlignment="1">
      <alignment horizontal="left"/>
    </xf>
    <xf numFmtId="0" fontId="2" fillId="26" borderId="0" xfId="0" applyFont="1" applyFill="1" applyAlignment="1">
      <alignment horizontal="left" vertical="top" wrapText="1"/>
    </xf>
    <xf numFmtId="0" fontId="23" fillId="0" borderId="0" xfId="0" applyFont="1" applyFill="1"/>
    <xf numFmtId="0" fontId="40" fillId="0" borderId="0" xfId="0" quotePrefix="1" applyFont="1" applyFill="1" applyAlignment="1">
      <alignment horizontal="left" vertical="top" wrapText="1"/>
    </xf>
    <xf numFmtId="0" fontId="2" fillId="25" borderId="0" xfId="0" applyFont="1" applyFill="1" applyAlignment="1">
      <alignment horizontal="left"/>
    </xf>
    <xf numFmtId="0" fontId="2" fillId="25" borderId="0" xfId="0" applyFont="1" applyFill="1" applyAlignment="1">
      <alignment horizontal="left" wrapText="1"/>
    </xf>
    <xf numFmtId="0" fontId="1" fillId="11" borderId="0" xfId="0" applyFont="1" applyFill="1" applyBorder="1" applyAlignment="1">
      <alignment horizontal="left" vertical="top"/>
    </xf>
    <xf numFmtId="49" fontId="1" fillId="11" borderId="0" xfId="0" applyNumberFormat="1" applyFont="1" applyFill="1" applyBorder="1" applyAlignment="1">
      <alignment horizontal="left" vertical="top"/>
    </xf>
    <xf numFmtId="0" fontId="1" fillId="11" borderId="0" xfId="0" applyFont="1" applyFill="1" applyAlignment="1">
      <alignment horizontal="left"/>
    </xf>
    <xf numFmtId="0" fontId="49" fillId="0" borderId="0" xfId="0" applyFont="1" applyFill="1" applyAlignment="1">
      <alignment horizontal="left"/>
    </xf>
    <xf numFmtId="0" fontId="1" fillId="0" borderId="0" xfId="0" applyFont="1" applyFill="1" applyBorder="1" applyAlignment="1">
      <alignment horizontal="left" vertical="top"/>
    </xf>
    <xf numFmtId="49" fontId="1" fillId="2" borderId="0" xfId="0" applyNumberFormat="1" applyFont="1" applyFill="1" applyBorder="1" applyAlignment="1">
      <alignment horizontal="left" vertical="top"/>
    </xf>
    <xf numFmtId="0" fontId="49" fillId="0" borderId="0" xfId="0" applyFont="1" applyFill="1" applyBorder="1" applyAlignment="1">
      <alignment horizontal="left" vertical="top"/>
    </xf>
    <xf numFmtId="49" fontId="1" fillId="20" borderId="0" xfId="0" applyNumberFormat="1" applyFont="1" applyFill="1" applyBorder="1" applyAlignment="1">
      <alignment horizontal="left" vertical="top"/>
    </xf>
    <xf numFmtId="0" fontId="1" fillId="12" borderId="0" xfId="0" applyFont="1" applyFill="1" applyBorder="1" applyAlignment="1">
      <alignment horizontal="left" vertical="top"/>
    </xf>
    <xf numFmtId="0" fontId="1" fillId="8" borderId="0" xfId="0" applyFont="1" applyFill="1" applyBorder="1" applyAlignment="1">
      <alignment horizontal="left" vertical="top"/>
    </xf>
    <xf numFmtId="0" fontId="1" fillId="10" borderId="0" xfId="0" applyFont="1" applyFill="1" applyBorder="1" applyAlignment="1">
      <alignment horizontal="left" vertical="top"/>
    </xf>
    <xf numFmtId="49" fontId="1" fillId="0" borderId="0" xfId="0" applyNumberFormat="1" applyFont="1" applyFill="1" applyBorder="1" applyAlignment="1">
      <alignment horizontal="left" vertical="top"/>
    </xf>
    <xf numFmtId="49" fontId="1" fillId="12" borderId="0" xfId="0" applyNumberFormat="1" applyFont="1" applyFill="1" applyBorder="1" applyAlignment="1">
      <alignment horizontal="left" vertical="top"/>
    </xf>
    <xf numFmtId="0" fontId="1" fillId="9" borderId="0" xfId="0" applyFont="1" applyFill="1" applyBorder="1" applyAlignment="1">
      <alignment horizontal="left" vertical="top"/>
    </xf>
    <xf numFmtId="0" fontId="33" fillId="0" borderId="0" xfId="0" applyFont="1" applyFill="1" applyAlignment="1">
      <alignment horizontal="left"/>
    </xf>
    <xf numFmtId="12" fontId="49" fillId="0" borderId="0" xfId="0" applyNumberFormat="1" applyFont="1" applyFill="1" applyAlignment="1">
      <alignment horizontal="left"/>
    </xf>
    <xf numFmtId="0" fontId="52" fillId="0" borderId="0" xfId="0" applyFont="1" applyAlignment="1">
      <alignment horizontal="left"/>
    </xf>
    <xf numFmtId="0" fontId="53" fillId="10" borderId="0" xfId="0" applyFont="1" applyFill="1" applyBorder="1" applyAlignment="1">
      <alignment horizontal="left" vertical="top"/>
    </xf>
    <xf numFmtId="0" fontId="23" fillId="10" borderId="0" xfId="0" applyFont="1" applyFill="1" applyBorder="1" applyAlignment="1">
      <alignment horizontal="left" vertical="top"/>
    </xf>
    <xf numFmtId="0" fontId="33" fillId="0" borderId="0" xfId="0" applyFont="1" applyAlignment="1">
      <alignment horizontal="left"/>
    </xf>
    <xf numFmtId="0" fontId="1" fillId="42" borderId="0" xfId="0" applyFont="1" applyFill="1" applyBorder="1" applyAlignment="1">
      <alignment horizontal="left" vertical="top"/>
    </xf>
    <xf numFmtId="0" fontId="1" fillId="42" borderId="0" xfId="0" applyFont="1" applyFill="1" applyAlignment="1">
      <alignment horizontal="left"/>
    </xf>
    <xf numFmtId="0" fontId="1" fillId="3" borderId="0" xfId="0" applyFont="1" applyFill="1" applyBorder="1" applyAlignment="1">
      <alignment horizontal="left" vertical="top"/>
    </xf>
    <xf numFmtId="0" fontId="1" fillId="3" borderId="0" xfId="0" applyFont="1" applyFill="1" applyAlignment="1">
      <alignment horizontal="left"/>
    </xf>
    <xf numFmtId="0" fontId="1" fillId="13" borderId="0" xfId="0" applyFont="1" applyFill="1" applyAlignment="1">
      <alignment horizontal="left"/>
    </xf>
    <xf numFmtId="0" fontId="1" fillId="22" borderId="0" xfId="0" applyFont="1" applyFill="1" applyBorder="1" applyAlignment="1">
      <alignment horizontal="left" vertical="top"/>
    </xf>
    <xf numFmtId="0" fontId="1" fillId="16" borderId="0" xfId="0" applyFont="1" applyFill="1" applyAlignment="1">
      <alignment horizontal="left"/>
    </xf>
    <xf numFmtId="0" fontId="21" fillId="24" borderId="0" xfId="0" applyFont="1" applyFill="1" applyBorder="1" applyAlignment="1">
      <alignment horizontal="left" vertical="top"/>
    </xf>
    <xf numFmtId="0" fontId="54" fillId="0" borderId="0" xfId="0" applyFont="1" applyFill="1" applyAlignment="1">
      <alignment horizontal="left"/>
    </xf>
    <xf numFmtId="0" fontId="1" fillId="4" borderId="0" xfId="0" applyFont="1" applyFill="1" applyAlignment="1">
      <alignment horizontal="left"/>
    </xf>
    <xf numFmtId="0" fontId="21" fillId="22" borderId="0" xfId="0" applyFont="1" applyFill="1" applyBorder="1" applyAlignment="1">
      <alignment horizontal="left" vertical="top"/>
    </xf>
    <xf numFmtId="0" fontId="21" fillId="11" borderId="0" xfId="0" applyFont="1" applyFill="1" applyBorder="1" applyAlignment="1">
      <alignment horizontal="left" vertical="top"/>
    </xf>
    <xf numFmtId="0" fontId="54" fillId="0" borderId="0" xfId="0" applyFont="1" applyFill="1" applyBorder="1" applyAlignment="1">
      <alignment horizontal="left" vertical="top"/>
    </xf>
    <xf numFmtId="0" fontId="21" fillId="37" borderId="0" xfId="0" applyFont="1" applyFill="1" applyBorder="1" applyAlignment="1">
      <alignment horizontal="left" vertical="top"/>
    </xf>
    <xf numFmtId="0" fontId="23" fillId="3" borderId="0" xfId="0" applyFont="1" applyFill="1" applyBorder="1" applyAlignment="1">
      <alignment horizontal="left" vertical="top"/>
    </xf>
    <xf numFmtId="0" fontId="55" fillId="4" borderId="0" xfId="0" applyFont="1" applyFill="1" applyBorder="1" applyAlignment="1">
      <alignment horizontal="left" vertical="top"/>
    </xf>
    <xf numFmtId="0" fontId="1" fillId="4" borderId="0" xfId="0" applyFont="1" applyFill="1" applyBorder="1" applyAlignment="1">
      <alignment horizontal="left" vertical="top"/>
    </xf>
    <xf numFmtId="0" fontId="55" fillId="0" borderId="0" xfId="0" applyFont="1" applyAlignment="1">
      <alignment horizontal="left"/>
    </xf>
    <xf numFmtId="0" fontId="1" fillId="10" borderId="0" xfId="0" applyFont="1" applyFill="1" applyAlignment="1">
      <alignment horizontal="left"/>
    </xf>
    <xf numFmtId="0" fontId="49" fillId="10" borderId="0" xfId="0" applyFont="1" applyFill="1" applyAlignment="1">
      <alignment horizontal="left"/>
    </xf>
    <xf numFmtId="0" fontId="20" fillId="10" borderId="0" xfId="0" applyFont="1" applyFill="1" applyAlignment="1">
      <alignment horizontal="left"/>
    </xf>
    <xf numFmtId="0" fontId="20" fillId="10" borderId="0" xfId="0" applyFont="1" applyFill="1"/>
    <xf numFmtId="0" fontId="1" fillId="14" borderId="0" xfId="0" applyFont="1" applyFill="1" applyBorder="1" applyAlignment="1">
      <alignment horizontal="left" vertical="top"/>
    </xf>
    <xf numFmtId="0" fontId="1" fillId="27" borderId="0" xfId="0" applyFont="1" applyFill="1" applyAlignment="1">
      <alignment vertical="top"/>
    </xf>
    <xf numFmtId="0" fontId="49" fillId="11" borderId="0" xfId="0" applyFont="1" applyFill="1" applyBorder="1" applyAlignment="1">
      <alignment horizontal="left" vertical="top"/>
    </xf>
    <xf numFmtId="0" fontId="49" fillId="27" borderId="0" xfId="0" applyFont="1" applyFill="1"/>
    <xf numFmtId="0" fontId="1" fillId="27" borderId="0" xfId="0" applyFont="1" applyFill="1" applyAlignment="1">
      <alignment horizontal="left"/>
    </xf>
    <xf numFmtId="0" fontId="49" fillId="0" borderId="0" xfId="0" applyNumberFormat="1" applyFont="1" applyFill="1" applyAlignment="1">
      <alignment horizontal="left" vertical="top"/>
    </xf>
    <xf numFmtId="0" fontId="1" fillId="0" borderId="0" xfId="0" applyNumberFormat="1" applyFont="1" applyFill="1" applyAlignment="1">
      <alignment horizontal="left" vertical="top"/>
    </xf>
    <xf numFmtId="0" fontId="49" fillId="0" borderId="0" xfId="0" applyFont="1" applyFill="1"/>
    <xf numFmtId="49" fontId="1" fillId="23" borderId="0" xfId="0" applyNumberFormat="1" applyFont="1" applyFill="1" applyBorder="1" applyAlignment="1">
      <alignment horizontal="left" vertical="top"/>
    </xf>
    <xf numFmtId="0" fontId="33" fillId="23" borderId="0" xfId="0" applyFont="1" applyFill="1" applyBorder="1" applyAlignment="1">
      <alignment horizontal="left" vertical="top"/>
    </xf>
    <xf numFmtId="0" fontId="2" fillId="22" borderId="0" xfId="0" applyFont="1" applyFill="1" applyBorder="1" applyAlignment="1">
      <alignment horizontal="left" vertical="top"/>
    </xf>
    <xf numFmtId="49" fontId="1" fillId="22" borderId="0" xfId="0" applyNumberFormat="1" applyFont="1" applyFill="1" applyBorder="1" applyAlignment="1">
      <alignment horizontal="left" vertical="top"/>
    </xf>
    <xf numFmtId="0" fontId="1" fillId="22" borderId="0" xfId="0" applyFont="1" applyFill="1" applyAlignment="1">
      <alignment horizontal="left"/>
    </xf>
    <xf numFmtId="0" fontId="2" fillId="0" borderId="0" xfId="0" applyFont="1" applyFill="1" applyBorder="1" applyAlignment="1">
      <alignment horizontal="left" vertical="top"/>
    </xf>
    <xf numFmtId="49" fontId="2" fillId="0" borderId="0" xfId="0" applyNumberFormat="1" applyFont="1" applyFill="1" applyBorder="1" applyAlignment="1">
      <alignment horizontal="left" vertical="top"/>
    </xf>
    <xf numFmtId="0" fontId="1" fillId="13" borderId="0" xfId="0" applyFont="1" applyFill="1" applyBorder="1" applyAlignment="1">
      <alignment horizontal="left" vertical="top"/>
    </xf>
    <xf numFmtId="0" fontId="1" fillId="38" borderId="0" xfId="0" applyFont="1" applyFill="1" applyAlignment="1">
      <alignment horizontal="left"/>
    </xf>
    <xf numFmtId="0" fontId="18" fillId="43" borderId="0" xfId="0" applyFont="1" applyFill="1" applyAlignment="1">
      <alignment horizontal="left"/>
    </xf>
    <xf numFmtId="0" fontId="2" fillId="43" borderId="0" xfId="0" applyFont="1" applyFill="1" applyAlignment="1">
      <alignment horizontal="left"/>
    </xf>
    <xf numFmtId="0" fontId="1" fillId="11" borderId="0" xfId="0" applyFont="1" applyFill="1"/>
    <xf numFmtId="0" fontId="1" fillId="44" borderId="0" xfId="0" applyFont="1" applyFill="1"/>
    <xf numFmtId="0" fontId="1" fillId="21" borderId="0" xfId="0" applyFont="1" applyFill="1"/>
    <xf numFmtId="0" fontId="56" fillId="0" borderId="0" xfId="0" applyFont="1" applyFill="1"/>
    <xf numFmtId="0" fontId="0" fillId="44" borderId="0" xfId="0" applyFill="1"/>
    <xf numFmtId="0" fontId="0" fillId="11" borderId="0" xfId="0" applyFill="1"/>
    <xf numFmtId="0" fontId="1" fillId="46" borderId="0" xfId="0" applyFont="1" applyFill="1"/>
    <xf numFmtId="0" fontId="1" fillId="47" borderId="0" xfId="0" applyFont="1" applyFill="1" applyAlignment="1">
      <alignment horizontal="left"/>
    </xf>
    <xf numFmtId="0" fontId="1" fillId="47" borderId="0" xfId="0" applyFont="1" applyFill="1"/>
    <xf numFmtId="0" fontId="1" fillId="48" borderId="0" xfId="0" applyFont="1" applyFill="1"/>
    <xf numFmtId="0" fontId="57" fillId="45" borderId="0" xfId="0" applyFont="1" applyFill="1"/>
    <xf numFmtId="0" fontId="2" fillId="49" borderId="0" xfId="0" applyFont="1" applyFill="1" applyAlignment="1">
      <alignment horizontal="left" vertical="top"/>
    </xf>
    <xf numFmtId="0" fontId="2" fillId="14" borderId="0" xfId="0" applyFont="1" applyFill="1" applyAlignment="1">
      <alignment horizontal="left" vertical="top"/>
    </xf>
    <xf numFmtId="0" fontId="2" fillId="21" borderId="0" xfId="0" applyFont="1" applyFill="1" applyAlignment="1">
      <alignment horizontal="left" vertical="top"/>
    </xf>
    <xf numFmtId="0" fontId="2" fillId="22" borderId="0" xfId="0" applyFont="1" applyFill="1" applyAlignment="1">
      <alignment horizontal="left" vertical="top"/>
    </xf>
    <xf numFmtId="0" fontId="0" fillId="22" borderId="0" xfId="0" applyFill="1"/>
    <xf numFmtId="0" fontId="2" fillId="30" borderId="0" xfId="0" applyFont="1" applyFill="1" applyAlignment="1">
      <alignment horizontal="left" vertical="top"/>
    </xf>
    <xf numFmtId="0" fontId="2" fillId="39" borderId="0" xfId="0" applyFont="1" applyFill="1" applyAlignment="1">
      <alignment horizontal="left" vertical="top"/>
    </xf>
    <xf numFmtId="0" fontId="0" fillId="39" borderId="0" xfId="0" applyFill="1"/>
    <xf numFmtId="0" fontId="0" fillId="49" borderId="0" xfId="0" applyFill="1"/>
    <xf numFmtId="0" fontId="2" fillId="17" borderId="0" xfId="0" applyFont="1" applyFill="1" applyAlignment="1">
      <alignment horizontal="left" vertical="top"/>
    </xf>
    <xf numFmtId="0" fontId="2" fillId="8" borderId="0" xfId="0" applyFont="1" applyFill="1" applyAlignment="1">
      <alignment horizontal="left" vertical="top"/>
    </xf>
    <xf numFmtId="0" fontId="2" fillId="14" borderId="0" xfId="0" applyFont="1" applyFill="1"/>
    <xf numFmtId="0" fontId="0" fillId="14" borderId="0" xfId="0" applyFill="1" applyAlignment="1">
      <alignment horizontal="right"/>
    </xf>
    <xf numFmtId="0" fontId="38" fillId="22" borderId="0" xfId="0" applyFont="1" applyFill="1" applyAlignment="1">
      <alignment horizontal="left"/>
    </xf>
    <xf numFmtId="0" fontId="11" fillId="25" borderId="0" xfId="0" applyFont="1" applyFill="1" applyAlignment="1">
      <alignment horizontal="left"/>
    </xf>
    <xf numFmtId="0" fontId="13"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0" fillId="0" borderId="0" xfId="0" applyAlignment="1">
      <alignment horizontal="left" vertical="top" wrapText="1"/>
    </xf>
    <xf numFmtId="0" fontId="23" fillId="0" borderId="0" xfId="0" applyFont="1" applyAlignment="1">
      <alignment horizontal="left" vertical="top" wrapText="1"/>
    </xf>
    <xf numFmtId="0" fontId="40" fillId="0" borderId="0" xfId="0" applyFont="1" applyFill="1" applyAlignment="1">
      <alignment horizontal="left" vertical="top" wrapText="1"/>
    </xf>
    <xf numFmtId="0" fontId="40" fillId="0" borderId="0" xfId="0" applyFont="1" applyAlignment="1">
      <alignment horizontal="left" vertical="top" wrapText="1"/>
    </xf>
    <xf numFmtId="0" fontId="41" fillId="0" borderId="0" xfId="0" applyFont="1" applyAlignment="1">
      <alignment horizontal="left" vertical="top" wrapText="1"/>
    </xf>
    <xf numFmtId="0" fontId="0" fillId="0" borderId="0" xfId="0" applyFont="1" applyAlignment="1">
      <alignment horizontal="left" vertical="top" wrapText="1"/>
    </xf>
    <xf numFmtId="0" fontId="40" fillId="25" borderId="0" xfId="0" applyFont="1" applyFill="1" applyAlignment="1">
      <alignment horizontal="left" vertical="top" wrapText="1"/>
    </xf>
    <xf numFmtId="0" fontId="2" fillId="25" borderId="0" xfId="0" applyFont="1" applyFill="1" applyAlignment="1">
      <alignment horizontal="left" vertical="top" wrapText="1"/>
    </xf>
    <xf numFmtId="0" fontId="2" fillId="0" borderId="0" xfId="0" applyFont="1" applyAlignment="1">
      <alignment horizontal="left" vertical="top" wrapText="1"/>
    </xf>
    <xf numFmtId="0" fontId="42" fillId="0" borderId="0" xfId="0" applyFont="1" applyAlignment="1">
      <alignment horizontal="left" vertical="top" wrapText="1"/>
    </xf>
    <xf numFmtId="0" fontId="40" fillId="12" borderId="0" xfId="0" applyFont="1" applyFill="1" applyAlignment="1">
      <alignment horizontal="left" vertical="top" wrapText="1"/>
    </xf>
    <xf numFmtId="0" fontId="1" fillId="12" borderId="0" xfId="0" applyFont="1" applyFill="1" applyAlignment="1">
      <alignment horizontal="left" vertical="top" wrapText="1"/>
    </xf>
    <xf numFmtId="0" fontId="2" fillId="12" borderId="0" xfId="0" applyFont="1" applyFill="1" applyAlignment="1">
      <alignment horizontal="left" vertical="top" wrapText="1"/>
    </xf>
    <xf numFmtId="0" fontId="23" fillId="12" borderId="0" xfId="0" applyFont="1" applyFill="1" applyAlignment="1">
      <alignment horizontal="left" vertical="top" wrapText="1"/>
    </xf>
    <xf numFmtId="0" fontId="44" fillId="0" borderId="0" xfId="0" applyFont="1" applyAlignment="1">
      <alignment horizontal="left" vertical="top" wrapText="1"/>
    </xf>
    <xf numFmtId="0" fontId="20" fillId="0" borderId="0" xfId="0" applyFont="1" applyAlignment="1">
      <alignment horizontal="left" vertical="top" wrapText="1"/>
    </xf>
    <xf numFmtId="0" fontId="40" fillId="35" borderId="0" xfId="0" applyFont="1" applyFill="1" applyAlignment="1">
      <alignment horizontal="left" vertical="top" wrapText="1"/>
    </xf>
    <xf numFmtId="0" fontId="1" fillId="35" borderId="0" xfId="0" applyFont="1" applyFill="1" applyAlignment="1">
      <alignment horizontal="left" vertical="top" wrapText="1"/>
    </xf>
    <xf numFmtId="0" fontId="2" fillId="35" borderId="0" xfId="0" applyFont="1" applyFill="1" applyAlignment="1">
      <alignment horizontal="left" vertical="top" wrapText="1"/>
    </xf>
    <xf numFmtId="0" fontId="23" fillId="35" borderId="0" xfId="0" applyFont="1" applyFill="1" applyAlignment="1">
      <alignment horizontal="left" vertical="top" wrapText="1"/>
    </xf>
    <xf numFmtId="0" fontId="40" fillId="31" borderId="0" xfId="0" applyFont="1" applyFill="1" applyAlignment="1">
      <alignment horizontal="left" vertical="top" wrapText="1"/>
    </xf>
    <xf numFmtId="0" fontId="1" fillId="31" borderId="0" xfId="0" applyFont="1" applyFill="1" applyAlignment="1">
      <alignment horizontal="left" vertical="top" wrapText="1"/>
    </xf>
    <xf numFmtId="0" fontId="23" fillId="31" borderId="0" xfId="0" applyFont="1" applyFill="1" applyAlignment="1">
      <alignment horizontal="left" vertical="top" wrapText="1"/>
    </xf>
    <xf numFmtId="0" fontId="40" fillId="33" borderId="0" xfId="0" applyFont="1" applyFill="1" applyAlignment="1">
      <alignment horizontal="left" vertical="top" wrapText="1"/>
    </xf>
    <xf numFmtId="0" fontId="1" fillId="33" borderId="0" xfId="0" applyFont="1" applyFill="1" applyAlignment="1">
      <alignment horizontal="left" vertical="top" wrapText="1"/>
    </xf>
    <xf numFmtId="0" fontId="2" fillId="33" borderId="0" xfId="0" applyFont="1" applyFill="1" applyAlignment="1">
      <alignment horizontal="left" vertical="top" wrapText="1"/>
    </xf>
    <xf numFmtId="0" fontId="23" fillId="33" borderId="0" xfId="0" applyFont="1" applyFill="1" applyAlignment="1">
      <alignment horizontal="left" vertical="top" wrapText="1"/>
    </xf>
    <xf numFmtId="0" fontId="40" fillId="26" borderId="0" xfId="0" applyFont="1" applyFill="1" applyAlignment="1">
      <alignment horizontal="left" vertical="top" wrapText="1"/>
    </xf>
    <xf numFmtId="0" fontId="1" fillId="26" borderId="0" xfId="0" applyFont="1" applyFill="1" applyAlignment="1">
      <alignment horizontal="left" vertical="top" wrapText="1"/>
    </xf>
    <xf numFmtId="0" fontId="40" fillId="28" borderId="0" xfId="0" applyFont="1" applyFill="1" applyAlignment="1">
      <alignment horizontal="left" vertical="top" wrapText="1"/>
    </xf>
    <xf numFmtId="0" fontId="1" fillId="28" borderId="0" xfId="0" applyFont="1" applyFill="1" applyAlignment="1">
      <alignment horizontal="left" vertical="top" wrapText="1"/>
    </xf>
    <xf numFmtId="0" fontId="2" fillId="28" borderId="0" xfId="0" applyFont="1" applyFill="1" applyAlignment="1">
      <alignment horizontal="left" vertical="top" wrapText="1"/>
    </xf>
    <xf numFmtId="0" fontId="40" fillId="29" borderId="0" xfId="0" applyFont="1" applyFill="1" applyAlignment="1">
      <alignment horizontal="left" vertical="top" wrapText="1"/>
    </xf>
    <xf numFmtId="0" fontId="1" fillId="29" borderId="0" xfId="0" applyFont="1" applyFill="1" applyAlignment="1">
      <alignment horizontal="left" vertical="top" wrapText="1"/>
    </xf>
    <xf numFmtId="0" fontId="2" fillId="29" borderId="0" xfId="0" applyFont="1" applyFill="1" applyAlignment="1">
      <alignment horizontal="left" vertical="top" wrapText="1"/>
    </xf>
    <xf numFmtId="0" fontId="45" fillId="33" borderId="0" xfId="0" applyFont="1" applyFill="1" applyAlignment="1">
      <alignment horizontal="left" vertical="top" wrapText="1"/>
    </xf>
    <xf numFmtId="0" fontId="20" fillId="33" borderId="0" xfId="0" applyFont="1" applyFill="1" applyAlignment="1">
      <alignment horizontal="left" vertical="top" wrapText="1"/>
    </xf>
    <xf numFmtId="0" fontId="18" fillId="0" borderId="0" xfId="0" applyFont="1" applyAlignment="1">
      <alignment horizontal="left" vertical="top" wrapText="1"/>
    </xf>
    <xf numFmtId="0" fontId="18" fillId="33" borderId="0" xfId="0" applyFont="1" applyFill="1" applyAlignment="1">
      <alignment horizontal="left" vertical="top" wrapText="1"/>
    </xf>
    <xf numFmtId="0" fontId="40" fillId="32" borderId="0" xfId="0" applyFont="1" applyFill="1" applyAlignment="1">
      <alignment horizontal="left" vertical="top" wrapText="1"/>
    </xf>
    <xf numFmtId="0" fontId="1" fillId="32" borderId="0" xfId="0" applyFont="1" applyFill="1" applyAlignment="1">
      <alignment horizontal="left" vertical="top" wrapText="1"/>
    </xf>
    <xf numFmtId="0" fontId="2" fillId="32" borderId="0" xfId="0" applyFont="1" applyFill="1" applyAlignment="1">
      <alignment horizontal="left" vertical="top" wrapText="1"/>
    </xf>
    <xf numFmtId="0" fontId="45" fillId="18" borderId="0" xfId="0" applyFont="1" applyFill="1" applyAlignment="1">
      <alignment horizontal="left" vertical="top" wrapText="1"/>
    </xf>
    <xf numFmtId="0" fontId="1" fillId="18" borderId="0" xfId="0" applyFont="1" applyFill="1" applyAlignment="1">
      <alignment horizontal="left" vertical="top" wrapText="1"/>
    </xf>
    <xf numFmtId="0" fontId="40" fillId="30" borderId="0" xfId="0" quotePrefix="1" applyFont="1" applyFill="1" applyAlignment="1">
      <alignment horizontal="left" vertical="top" wrapText="1"/>
    </xf>
    <xf numFmtId="0" fontId="1" fillId="30" borderId="0" xfId="0" applyFont="1" applyFill="1" applyAlignment="1">
      <alignment horizontal="left" vertical="top" wrapText="1"/>
    </xf>
    <xf numFmtId="0" fontId="2" fillId="30" borderId="0" xfId="0" applyFont="1" applyFill="1" applyAlignment="1">
      <alignment horizontal="left" vertical="top" wrapText="1"/>
    </xf>
    <xf numFmtId="0" fontId="40" fillId="36" borderId="0" xfId="0" applyFont="1" applyFill="1" applyAlignment="1">
      <alignment horizontal="left" vertical="top" wrapText="1"/>
    </xf>
    <xf numFmtId="0" fontId="1" fillId="36" borderId="0" xfId="0" applyFont="1" applyFill="1" applyAlignment="1">
      <alignment horizontal="left" vertical="top" wrapText="1"/>
    </xf>
    <xf numFmtId="0" fontId="40" fillId="18" borderId="0" xfId="0" applyFont="1" applyFill="1" applyAlignment="1">
      <alignment horizontal="left" vertical="top" wrapText="1"/>
    </xf>
    <xf numFmtId="0" fontId="23" fillId="18" borderId="0" xfId="0" applyFont="1" applyFill="1" applyAlignment="1">
      <alignment horizontal="left" vertical="top" wrapText="1"/>
    </xf>
    <xf numFmtId="0" fontId="0" fillId="0" borderId="0" xfId="0" quotePrefix="1" applyAlignment="1">
      <alignment horizontal="left"/>
    </xf>
    <xf numFmtId="0" fontId="0" fillId="25" borderId="0" xfId="0" applyFill="1" applyAlignment="1">
      <alignment horizontal="left"/>
    </xf>
    <xf numFmtId="0" fontId="0" fillId="18" borderId="0" xfId="0" applyFill="1" applyAlignment="1">
      <alignment horizontal="left"/>
    </xf>
    <xf numFmtId="0" fontId="23" fillId="18" borderId="0" xfId="0" applyFont="1" applyFill="1" applyAlignment="1">
      <alignment horizontal="left"/>
    </xf>
    <xf numFmtId="0" fontId="0" fillId="14" borderId="0" xfId="0" applyFill="1" applyAlignment="1">
      <alignment horizontal="left"/>
    </xf>
    <xf numFmtId="0" fontId="1" fillId="25" borderId="0" xfId="0" applyFont="1" applyFill="1" applyAlignment="1">
      <alignment horizontal="left"/>
    </xf>
    <xf numFmtId="0" fontId="1" fillId="46" borderId="0" xfId="0" applyFont="1" applyFill="1" applyAlignment="1">
      <alignment horizontal="left"/>
    </xf>
    <xf numFmtId="0" fontId="1" fillId="44" borderId="0" xfId="0" applyFont="1" applyFill="1" applyAlignment="1">
      <alignment horizontal="left"/>
    </xf>
    <xf numFmtId="0" fontId="0" fillId="44" borderId="0" xfId="0" applyFill="1" applyAlignment="1">
      <alignment horizontal="left"/>
    </xf>
    <xf numFmtId="0" fontId="0" fillId="11" borderId="0" xfId="0" applyFill="1" applyAlignment="1">
      <alignment horizontal="left"/>
    </xf>
    <xf numFmtId="0" fontId="1" fillId="21" borderId="0" xfId="0" applyFont="1" applyFill="1" applyAlignment="1">
      <alignment horizontal="left"/>
    </xf>
    <xf numFmtId="0" fontId="1" fillId="48" borderId="0" xfId="0" applyFont="1" applyFill="1" applyAlignment="1">
      <alignment horizontal="left"/>
    </xf>
    <xf numFmtId="0" fontId="0" fillId="43" borderId="0" xfId="0" applyFill="1" applyAlignment="1">
      <alignment horizontal="left"/>
    </xf>
    <xf numFmtId="0" fontId="58" fillId="0" borderId="0" xfId="0" applyFont="1" applyFill="1" applyAlignment="1">
      <alignment vertical="top"/>
    </xf>
    <xf numFmtId="0" fontId="48" fillId="14" borderId="0" xfId="0" applyFont="1" applyFill="1" applyAlignment="1">
      <alignment horizontal="left"/>
    </xf>
    <xf numFmtId="0" fontId="48" fillId="37" borderId="0" xfId="0" applyFont="1" applyFill="1" applyAlignment="1">
      <alignment horizontal="left"/>
    </xf>
    <xf numFmtId="0" fontId="2" fillId="18" borderId="0" xfId="0" applyFont="1" applyFill="1" applyAlignment="1">
      <alignment horizontal="left"/>
    </xf>
    <xf numFmtId="0" fontId="20" fillId="0" borderId="0" xfId="0" applyFont="1" applyAlignment="1">
      <alignment horizontal="left"/>
    </xf>
    <xf numFmtId="0" fontId="27" fillId="18" borderId="0" xfId="0" applyFont="1" applyFill="1" applyAlignment="1">
      <alignment horizontal="left"/>
    </xf>
    <xf numFmtId="0" fontId="20" fillId="18" borderId="0" xfId="0" applyFont="1" applyFill="1" applyAlignment="1">
      <alignment horizontal="left"/>
    </xf>
    <xf numFmtId="0" fontId="2" fillId="14" borderId="0" xfId="0" applyFont="1" applyFill="1" applyAlignment="1">
      <alignment horizontal="left"/>
    </xf>
    <xf numFmtId="0" fontId="20" fillId="25" borderId="0" xfId="0" applyFont="1" applyFill="1" applyAlignment="1">
      <alignment horizontal="left"/>
    </xf>
    <xf numFmtId="0" fontId="28" fillId="18" borderId="0" xfId="0" applyFont="1" applyFill="1" applyAlignment="1">
      <alignment horizontal="left"/>
    </xf>
    <xf numFmtId="0" fontId="29" fillId="0" borderId="0" xfId="0" applyFont="1" applyAlignment="1">
      <alignment horizontal="left"/>
    </xf>
    <xf numFmtId="0" fontId="43" fillId="14" borderId="0" xfId="0" applyFont="1" applyFill="1" applyAlignment="1">
      <alignment horizontal="left"/>
    </xf>
    <xf numFmtId="0" fontId="38" fillId="14" borderId="0" xfId="0" applyFont="1" applyFill="1" applyAlignment="1">
      <alignment horizontal="left"/>
    </xf>
    <xf numFmtId="0" fontId="9" fillId="14" borderId="0" xfId="0" applyFont="1" applyFill="1" applyAlignment="1">
      <alignment horizontal="left"/>
    </xf>
    <xf numFmtId="0" fontId="11" fillId="14" borderId="0" xfId="0" applyFont="1" applyFill="1" applyAlignment="1">
      <alignment horizontal="left"/>
    </xf>
    <xf numFmtId="0" fontId="19" fillId="14" borderId="0" xfId="0" applyFont="1" applyFill="1" applyAlignment="1">
      <alignment horizontal="left"/>
    </xf>
    <xf numFmtId="0" fontId="35" fillId="14" borderId="0" xfId="0" applyFont="1" applyFill="1" applyAlignment="1">
      <alignment horizontal="left"/>
    </xf>
    <xf numFmtId="0" fontId="34" fillId="14" borderId="0" xfId="0" applyFont="1" applyFill="1" applyAlignment="1">
      <alignment horizontal="left"/>
    </xf>
    <xf numFmtId="0" fontId="10" fillId="14" borderId="0" xfId="0" applyFont="1" applyFill="1" applyAlignment="1">
      <alignment horizontal="left"/>
    </xf>
    <xf numFmtId="0" fontId="37" fillId="14" borderId="0" xfId="0" applyFont="1" applyFill="1" applyAlignment="1">
      <alignment horizontal="left"/>
    </xf>
    <xf numFmtId="0" fontId="43" fillId="25" borderId="0" xfId="0" applyFont="1" applyFill="1" applyAlignment="1">
      <alignment horizontal="left"/>
    </xf>
    <xf numFmtId="0" fontId="19" fillId="25" borderId="0" xfId="0" applyFont="1" applyFill="1" applyAlignment="1">
      <alignment horizontal="left"/>
    </xf>
    <xf numFmtId="0" fontId="1" fillId="8" borderId="0" xfId="0" quotePrefix="1" applyFont="1" applyFill="1" applyAlignment="1">
      <alignment horizontal="left"/>
    </xf>
    <xf numFmtId="0" fontId="18" fillId="0" borderId="0" xfId="0" applyFont="1"/>
    <xf numFmtId="0" fontId="21" fillId="39" borderId="0" xfId="0" applyFont="1" applyFill="1"/>
    <xf numFmtId="0" fontId="1" fillId="44" borderId="0" xfId="0" quotePrefix="1" applyFont="1" applyFill="1" applyAlignment="1">
      <alignment horizontal="left"/>
    </xf>
    <xf numFmtId="0" fontId="7" fillId="0" borderId="0" xfId="0" quotePrefix="1" applyFont="1" applyFill="1" applyAlignment="1">
      <alignment horizontal="left" vertical="top"/>
    </xf>
    <xf numFmtId="0" fontId="59" fillId="0" borderId="0" xfId="0" applyFont="1" applyFill="1" applyAlignment="1">
      <alignment horizontal="left"/>
    </xf>
    <xf numFmtId="0" fontId="60" fillId="0" borderId="0" xfId="0" applyFont="1" applyAlignment="1">
      <alignment horizontal="left"/>
    </xf>
    <xf numFmtId="0" fontId="60" fillId="0" borderId="0" xfId="0" applyFont="1" applyAlignment="1">
      <alignment horizontal="left" vertical="top" wrapText="1"/>
    </xf>
    <xf numFmtId="0" fontId="2" fillId="8" borderId="0" xfId="0" applyFont="1" applyFill="1" applyAlignment="1">
      <alignment vertical="top" wrapText="1"/>
    </xf>
    <xf numFmtId="0" fontId="61" fillId="0" borderId="0" xfId="0" applyFont="1" applyAlignment="1">
      <alignment horizontal="left" vertical="top" wrapText="1"/>
    </xf>
    <xf numFmtId="0" fontId="49" fillId="0" borderId="0" xfId="0" applyFont="1" applyAlignment="1">
      <alignment horizontal="left" vertical="top" wrapText="1"/>
    </xf>
    <xf numFmtId="0" fontId="49" fillId="0" borderId="0" xfId="0" applyFont="1" applyAlignment="1">
      <alignment horizontal="left"/>
    </xf>
    <xf numFmtId="0" fontId="49" fillId="0" borderId="0" xfId="0" applyFont="1"/>
    <xf numFmtId="0" fontId="1" fillId="44" borderId="0" xfId="0" applyFont="1" applyFill="1" applyAlignment="1">
      <alignment vertical="top"/>
    </xf>
    <xf numFmtId="0" fontId="0" fillId="15" borderId="0" xfId="0" applyFill="1"/>
    <xf numFmtId="0" fontId="1" fillId="24" borderId="0" xfId="0" applyFont="1" applyFill="1" applyAlignment="1">
      <alignment horizontal="left"/>
    </xf>
    <xf numFmtId="0" fontId="1" fillId="50" borderId="0" xfId="0" applyFont="1" applyFill="1" applyAlignment="1">
      <alignment horizontal="left"/>
    </xf>
    <xf numFmtId="0" fontId="23" fillId="51" borderId="0" xfId="0" applyFont="1" applyFill="1" applyAlignment="1">
      <alignment horizontal="left"/>
    </xf>
    <xf numFmtId="0" fontId="18" fillId="51" borderId="0" xfId="0" applyFont="1" applyFill="1" applyAlignment="1">
      <alignment horizontal="left"/>
    </xf>
    <xf numFmtId="0" fontId="1" fillId="51" borderId="0" xfId="0" applyFont="1" applyFill="1" applyAlignment="1">
      <alignment horizontal="left"/>
    </xf>
    <xf numFmtId="0" fontId="40" fillId="0" borderId="0" xfId="0" applyFont="1"/>
    <xf numFmtId="0" fontId="1" fillId="0" borderId="0" xfId="0" quotePrefix="1" applyFont="1" applyBorder="1" applyAlignment="1">
      <alignment horizontal="left"/>
    </xf>
    <xf numFmtId="0" fontId="2" fillId="0" borderId="0" xfId="0" applyFont="1" applyBorder="1" applyAlignment="1">
      <alignment horizontal="left"/>
    </xf>
    <xf numFmtId="0" fontId="23" fillId="17" borderId="0" xfId="0" applyFont="1" applyFill="1"/>
    <xf numFmtId="0" fontId="18" fillId="0" borderId="0" xfId="0" applyFont="1" applyBorder="1" applyAlignment="1">
      <alignment horizontal="left"/>
    </xf>
    <xf numFmtId="0" fontId="23" fillId="17" borderId="0" xfId="0" applyFont="1" applyFill="1" applyAlignment="1">
      <alignment horizontal="left"/>
    </xf>
    <xf numFmtId="0" fontId="23" fillId="27" borderId="0" xfId="0" applyFont="1" applyFill="1"/>
    <xf numFmtId="0" fontId="23" fillId="33" borderId="0" xfId="0" applyFont="1" applyFill="1"/>
    <xf numFmtId="0" fontId="23" fillId="30" borderId="0" xfId="0" applyFont="1" applyFill="1"/>
    <xf numFmtId="0" fontId="12" fillId="0" borderId="0" xfId="0" applyNumberFormat="1" applyFont="1" applyFill="1" applyBorder="1" applyAlignment="1">
      <alignment horizontal="left" vertical="top"/>
    </xf>
    <xf numFmtId="0" fontId="2" fillId="11" borderId="0" xfId="0" applyFont="1" applyFill="1" applyBorder="1" applyAlignment="1">
      <alignment horizontal="left" vertical="top"/>
    </xf>
    <xf numFmtId="0" fontId="7" fillId="11" borderId="0" xfId="0" applyNumberFormat="1" applyFont="1" applyFill="1" applyBorder="1" applyAlignment="1">
      <alignment horizontal="left" vertical="top"/>
    </xf>
    <xf numFmtId="0" fontId="7" fillId="0" borderId="0" xfId="0" applyNumberFormat="1" applyFont="1" applyFill="1" applyBorder="1" applyAlignment="1">
      <alignment horizontal="left" vertical="top"/>
    </xf>
    <xf numFmtId="0" fontId="7" fillId="22" borderId="0" xfId="0" applyNumberFormat="1" applyFont="1" applyFill="1" applyBorder="1" applyAlignment="1">
      <alignment horizontal="left" vertical="top"/>
    </xf>
    <xf numFmtId="0" fontId="3" fillId="0" borderId="0" xfId="0" applyFont="1" applyFill="1" applyBorder="1" applyAlignment="1">
      <alignment horizontal="left" vertical="top"/>
    </xf>
    <xf numFmtId="0" fontId="2" fillId="42" borderId="0" xfId="0" applyFont="1" applyFill="1" applyBorder="1" applyAlignment="1">
      <alignment horizontal="left" vertical="top"/>
    </xf>
    <xf numFmtId="0" fontId="23" fillId="3" borderId="0" xfId="0" applyFont="1" applyFill="1" applyAlignment="1">
      <alignment horizontal="left"/>
    </xf>
    <xf numFmtId="0" fontId="62" fillId="0" borderId="0" xfId="0" applyFont="1" applyFill="1" applyBorder="1" applyAlignment="1">
      <alignment horizontal="left" vertical="top"/>
    </xf>
    <xf numFmtId="0" fontId="63" fillId="0" borderId="0" xfId="0" applyFont="1" applyFill="1" applyBorder="1" applyAlignment="1">
      <alignment horizontal="left" vertical="top"/>
    </xf>
    <xf numFmtId="0" fontId="23" fillId="0" borderId="0" xfId="0" applyFont="1" applyFill="1" applyBorder="1" applyAlignment="1">
      <alignment horizontal="left" vertical="top"/>
    </xf>
    <xf numFmtId="49" fontId="23" fillId="20" borderId="0" xfId="0" applyNumberFormat="1" applyFont="1" applyFill="1" applyBorder="1" applyAlignment="1">
      <alignment horizontal="left" vertical="top"/>
    </xf>
    <xf numFmtId="0" fontId="23" fillId="12" borderId="0" xfId="0" applyFont="1" applyFill="1" applyBorder="1" applyAlignment="1">
      <alignment horizontal="left" vertical="top"/>
    </xf>
    <xf numFmtId="49" fontId="23" fillId="0" borderId="0" xfId="0" applyNumberFormat="1" applyFont="1" applyFill="1" applyBorder="1" applyAlignment="1">
      <alignment horizontal="left" vertical="top"/>
    </xf>
    <xf numFmtId="49" fontId="23" fillId="12" borderId="0" xfId="0" applyNumberFormat="1" applyFont="1" applyFill="1" applyBorder="1" applyAlignment="1">
      <alignment horizontal="left" vertical="top"/>
    </xf>
    <xf numFmtId="0" fontId="23" fillId="9" borderId="0" xfId="0" applyFont="1" applyFill="1" applyBorder="1" applyAlignment="1">
      <alignment horizontal="left" vertical="top"/>
    </xf>
    <xf numFmtId="0" fontId="23" fillId="42" borderId="0" xfId="0" applyFont="1" applyFill="1" applyBorder="1" applyAlignment="1">
      <alignment horizontal="left" vertical="top"/>
    </xf>
    <xf numFmtId="0" fontId="23" fillId="11" borderId="0" xfId="0" applyFont="1" applyFill="1" applyBorder="1" applyAlignment="1">
      <alignment horizontal="left" vertical="top"/>
    </xf>
    <xf numFmtId="0" fontId="23" fillId="4" borderId="0" xfId="0" applyFont="1" applyFill="1" applyAlignment="1">
      <alignment horizontal="left"/>
    </xf>
    <xf numFmtId="0" fontId="23" fillId="37" borderId="0" xfId="0" applyFont="1" applyFill="1" applyBorder="1" applyAlignment="1">
      <alignment horizontal="left" vertical="top"/>
    </xf>
    <xf numFmtId="0" fontId="23" fillId="4" borderId="0" xfId="0" applyFont="1" applyFill="1" applyBorder="1" applyAlignment="1">
      <alignment horizontal="left" vertical="top"/>
    </xf>
    <xf numFmtId="0" fontId="23" fillId="14" borderId="0" xfId="0" applyFont="1" applyFill="1" applyBorder="1" applyAlignment="1">
      <alignment horizontal="left" vertical="top"/>
    </xf>
    <xf numFmtId="0" fontId="23" fillId="22" borderId="0" xfId="0" applyFont="1" applyFill="1" applyBorder="1" applyAlignment="1">
      <alignment horizontal="left" vertical="top"/>
    </xf>
    <xf numFmtId="0" fontId="23" fillId="13" borderId="0" xfId="0" applyFont="1" applyFill="1" applyAlignment="1">
      <alignment horizontal="left"/>
    </xf>
    <xf numFmtId="0" fontId="23" fillId="38" borderId="0" xfId="0" applyFont="1" applyFill="1" applyAlignment="1">
      <alignment horizontal="left"/>
    </xf>
    <xf numFmtId="0" fontId="62" fillId="0" borderId="0" xfId="0" applyFont="1" applyAlignment="1">
      <alignment horizontal="left"/>
    </xf>
    <xf numFmtId="0" fontId="63" fillId="0" borderId="0" xfId="0" applyFont="1" applyAlignment="1">
      <alignment horizontal="left"/>
    </xf>
    <xf numFmtId="0" fontId="23" fillId="8" borderId="0" xfId="0" applyFont="1" applyFill="1" applyBorder="1" applyAlignment="1">
      <alignment horizontal="left" vertical="top"/>
    </xf>
    <xf numFmtId="0" fontId="23" fillId="42" borderId="0" xfId="0" applyFont="1" applyFill="1" applyAlignment="1">
      <alignment horizontal="left"/>
    </xf>
    <xf numFmtId="0" fontId="33" fillId="0" borderId="0" xfId="0" applyFont="1" applyFill="1" applyBorder="1" applyAlignment="1">
      <alignment horizontal="left" vertical="top"/>
    </xf>
    <xf numFmtId="0" fontId="23" fillId="22" borderId="0" xfId="0" applyFont="1" applyFill="1" applyAlignment="1">
      <alignment horizontal="left"/>
    </xf>
    <xf numFmtId="0" fontId="23" fillId="10" borderId="0" xfId="0" applyFont="1" applyFill="1" applyAlignment="1">
      <alignment horizontal="left"/>
    </xf>
    <xf numFmtId="49" fontId="64" fillId="0" borderId="0" xfId="0" applyNumberFormat="1" applyFont="1" applyFill="1" applyBorder="1" applyAlignment="1">
      <alignment horizontal="left" vertical="top" wrapText="1"/>
    </xf>
    <xf numFmtId="49" fontId="64" fillId="0" borderId="0" xfId="0" applyNumberFormat="1" applyFont="1" applyAlignment="1">
      <alignment horizontal="left" vertical="top" wrapText="1"/>
    </xf>
    <xf numFmtId="1" fontId="2" fillId="0" borderId="0" xfId="0" applyNumberFormat="1" applyFont="1" applyFill="1" applyBorder="1" applyAlignment="1">
      <alignment horizontal="left" vertical="top"/>
    </xf>
    <xf numFmtId="0" fontId="23" fillId="27" borderId="0" xfId="0" applyFont="1" applyFill="1" applyAlignment="1">
      <alignment horizontal="left" vertical="top"/>
    </xf>
  </cellXfs>
  <cellStyles count="3">
    <cellStyle name="Ausgabe" xfId="1" builtinId="21"/>
    <cellStyle name="Standard" xfId="0" builtinId="0"/>
    <cellStyle name="Standard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DEB3"/>
      <color rgb="FFFFFF66"/>
      <color rgb="FFFF7C80"/>
      <color rgb="FFCCFFCC"/>
      <color rgb="FFFFCC99"/>
      <color rgb="FFCCFFFF"/>
      <color rgb="FF66FF66"/>
      <color rgb="FF66FFFF"/>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231913</xdr:colOff>
      <xdr:row>8</xdr:row>
      <xdr:rowOff>82826</xdr:rowOff>
    </xdr:from>
    <xdr:to>
      <xdr:col>3</xdr:col>
      <xdr:colOff>513522</xdr:colOff>
      <xdr:row>16</xdr:row>
      <xdr:rowOff>91109</xdr:rowOff>
    </xdr:to>
    <xdr:sp macro="" textlink="">
      <xdr:nvSpPr>
        <xdr:cNvPr id="4" name="Geschweifte Klammer rechts 3"/>
        <xdr:cNvSpPr/>
      </xdr:nvSpPr>
      <xdr:spPr bwMode="auto">
        <a:xfrm>
          <a:off x="3329609" y="1457739"/>
          <a:ext cx="281609" cy="1333500"/>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3</xdr:col>
      <xdr:colOff>243508</xdr:colOff>
      <xdr:row>27</xdr:row>
      <xdr:rowOff>77858</xdr:rowOff>
    </xdr:from>
    <xdr:to>
      <xdr:col>3</xdr:col>
      <xdr:colOff>525117</xdr:colOff>
      <xdr:row>38</xdr:row>
      <xdr:rowOff>115958</xdr:rowOff>
    </xdr:to>
    <xdr:sp macro="" textlink="">
      <xdr:nvSpPr>
        <xdr:cNvPr id="5" name="Geschweifte Klammer rechts 4"/>
        <xdr:cNvSpPr/>
      </xdr:nvSpPr>
      <xdr:spPr bwMode="auto">
        <a:xfrm>
          <a:off x="3341204" y="4177749"/>
          <a:ext cx="281609" cy="1885122"/>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3</xdr:col>
      <xdr:colOff>238538</xdr:colOff>
      <xdr:row>41</xdr:row>
      <xdr:rowOff>72887</xdr:rowOff>
    </xdr:from>
    <xdr:to>
      <xdr:col>3</xdr:col>
      <xdr:colOff>520147</xdr:colOff>
      <xdr:row>52</xdr:row>
      <xdr:rowOff>86139</xdr:rowOff>
    </xdr:to>
    <xdr:sp macro="" textlink="">
      <xdr:nvSpPr>
        <xdr:cNvPr id="6" name="Geschweifte Klammer rechts 5"/>
        <xdr:cNvSpPr/>
      </xdr:nvSpPr>
      <xdr:spPr bwMode="auto">
        <a:xfrm>
          <a:off x="3336234" y="6964017"/>
          <a:ext cx="281609" cy="1885122"/>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3</xdr:col>
      <xdr:colOff>248478</xdr:colOff>
      <xdr:row>62</xdr:row>
      <xdr:rowOff>82825</xdr:rowOff>
    </xdr:from>
    <xdr:to>
      <xdr:col>3</xdr:col>
      <xdr:colOff>530087</xdr:colOff>
      <xdr:row>70</xdr:row>
      <xdr:rowOff>91108</xdr:rowOff>
    </xdr:to>
    <xdr:sp macro="" textlink="">
      <xdr:nvSpPr>
        <xdr:cNvPr id="7" name="Geschweifte Klammer rechts 6"/>
        <xdr:cNvSpPr/>
      </xdr:nvSpPr>
      <xdr:spPr bwMode="auto">
        <a:xfrm>
          <a:off x="3346174" y="10137912"/>
          <a:ext cx="281609" cy="1333500"/>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3</xdr:col>
      <xdr:colOff>235225</xdr:colOff>
      <xdr:row>17</xdr:row>
      <xdr:rowOff>102704</xdr:rowOff>
    </xdr:from>
    <xdr:to>
      <xdr:col>3</xdr:col>
      <xdr:colOff>516834</xdr:colOff>
      <xdr:row>19</xdr:row>
      <xdr:rowOff>107674</xdr:rowOff>
    </xdr:to>
    <xdr:sp macro="" textlink="">
      <xdr:nvSpPr>
        <xdr:cNvPr id="8" name="Geschweifte Klammer rechts 7"/>
        <xdr:cNvSpPr/>
      </xdr:nvSpPr>
      <xdr:spPr bwMode="auto">
        <a:xfrm>
          <a:off x="3332921" y="2546074"/>
          <a:ext cx="281609" cy="336274"/>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3</xdr:col>
      <xdr:colOff>240194</xdr:colOff>
      <xdr:row>71</xdr:row>
      <xdr:rowOff>82826</xdr:rowOff>
    </xdr:from>
    <xdr:to>
      <xdr:col>3</xdr:col>
      <xdr:colOff>521803</xdr:colOff>
      <xdr:row>73</xdr:row>
      <xdr:rowOff>87796</xdr:rowOff>
    </xdr:to>
    <xdr:sp macro="" textlink="">
      <xdr:nvSpPr>
        <xdr:cNvPr id="9" name="Geschweifte Klammer rechts 8"/>
        <xdr:cNvSpPr/>
      </xdr:nvSpPr>
      <xdr:spPr bwMode="auto">
        <a:xfrm>
          <a:off x="3337890" y="13840239"/>
          <a:ext cx="281609" cy="336274"/>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3</xdr:col>
      <xdr:colOff>256760</xdr:colOff>
      <xdr:row>74</xdr:row>
      <xdr:rowOff>91108</xdr:rowOff>
    </xdr:from>
    <xdr:to>
      <xdr:col>3</xdr:col>
      <xdr:colOff>538369</xdr:colOff>
      <xdr:row>85</xdr:row>
      <xdr:rowOff>82825</xdr:rowOff>
    </xdr:to>
    <xdr:sp macro="" textlink="">
      <xdr:nvSpPr>
        <xdr:cNvPr id="10" name="Geschweifte Klammer rechts 9"/>
        <xdr:cNvSpPr/>
      </xdr:nvSpPr>
      <xdr:spPr bwMode="auto">
        <a:xfrm>
          <a:off x="3354456" y="12134021"/>
          <a:ext cx="281609" cy="2037521"/>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480392</xdr:colOff>
      <xdr:row>185</xdr:row>
      <xdr:rowOff>66261</xdr:rowOff>
    </xdr:from>
    <xdr:to>
      <xdr:col>1</xdr:col>
      <xdr:colOff>737153</xdr:colOff>
      <xdr:row>187</xdr:row>
      <xdr:rowOff>132521</xdr:rowOff>
    </xdr:to>
    <xdr:sp macro="" textlink="">
      <xdr:nvSpPr>
        <xdr:cNvPr id="13" name="Pfeil nach unten 12"/>
        <xdr:cNvSpPr/>
      </xdr:nvSpPr>
      <xdr:spPr bwMode="auto">
        <a:xfrm>
          <a:off x="2012675" y="30620804"/>
          <a:ext cx="256761" cy="46382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491987</xdr:colOff>
      <xdr:row>203</xdr:row>
      <xdr:rowOff>57150</xdr:rowOff>
    </xdr:from>
    <xdr:to>
      <xdr:col>1</xdr:col>
      <xdr:colOff>748748</xdr:colOff>
      <xdr:row>204</xdr:row>
      <xdr:rowOff>161925</xdr:rowOff>
    </xdr:to>
    <xdr:sp macro="" textlink="">
      <xdr:nvSpPr>
        <xdr:cNvPr id="14" name="Pfeil nach unten 13"/>
        <xdr:cNvSpPr/>
      </xdr:nvSpPr>
      <xdr:spPr bwMode="auto">
        <a:xfrm>
          <a:off x="2120762" y="33708975"/>
          <a:ext cx="256761" cy="304800"/>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447262</xdr:colOff>
      <xdr:row>166</xdr:row>
      <xdr:rowOff>66261</xdr:rowOff>
    </xdr:from>
    <xdr:to>
      <xdr:col>1</xdr:col>
      <xdr:colOff>704023</xdr:colOff>
      <xdr:row>168</xdr:row>
      <xdr:rowOff>132521</xdr:rowOff>
    </xdr:to>
    <xdr:sp macro="" textlink="">
      <xdr:nvSpPr>
        <xdr:cNvPr id="15" name="Pfeil nach unten 14"/>
        <xdr:cNvSpPr/>
      </xdr:nvSpPr>
      <xdr:spPr bwMode="auto">
        <a:xfrm>
          <a:off x="1979545" y="26810804"/>
          <a:ext cx="256761" cy="46382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480390</xdr:colOff>
      <xdr:row>142</xdr:row>
      <xdr:rowOff>41414</xdr:rowOff>
    </xdr:from>
    <xdr:to>
      <xdr:col>1</xdr:col>
      <xdr:colOff>737151</xdr:colOff>
      <xdr:row>144</xdr:row>
      <xdr:rowOff>114300</xdr:rowOff>
    </xdr:to>
    <xdr:sp macro="" textlink="">
      <xdr:nvSpPr>
        <xdr:cNvPr id="16" name="Pfeil nach unten 15"/>
        <xdr:cNvSpPr/>
      </xdr:nvSpPr>
      <xdr:spPr bwMode="auto">
        <a:xfrm>
          <a:off x="2109165" y="23025239"/>
          <a:ext cx="256761" cy="47293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525117</xdr:colOff>
      <xdr:row>117</xdr:row>
      <xdr:rowOff>44726</xdr:rowOff>
    </xdr:from>
    <xdr:to>
      <xdr:col>1</xdr:col>
      <xdr:colOff>781878</xdr:colOff>
      <xdr:row>119</xdr:row>
      <xdr:rowOff>110986</xdr:rowOff>
    </xdr:to>
    <xdr:sp macro="" textlink="">
      <xdr:nvSpPr>
        <xdr:cNvPr id="17" name="Pfeil nach unten 16"/>
        <xdr:cNvSpPr/>
      </xdr:nvSpPr>
      <xdr:spPr bwMode="auto">
        <a:xfrm>
          <a:off x="2057400" y="19467443"/>
          <a:ext cx="256761" cy="46382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496958</xdr:colOff>
      <xdr:row>225</xdr:row>
      <xdr:rowOff>49696</xdr:rowOff>
    </xdr:from>
    <xdr:to>
      <xdr:col>1</xdr:col>
      <xdr:colOff>753719</xdr:colOff>
      <xdr:row>225</xdr:row>
      <xdr:rowOff>193812</xdr:rowOff>
    </xdr:to>
    <xdr:sp macro="" textlink="">
      <xdr:nvSpPr>
        <xdr:cNvPr id="18" name="Pfeil nach unten 17"/>
        <xdr:cNvSpPr/>
      </xdr:nvSpPr>
      <xdr:spPr bwMode="auto">
        <a:xfrm>
          <a:off x="2029241" y="36600848"/>
          <a:ext cx="256761" cy="14411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505239</xdr:colOff>
      <xdr:row>198</xdr:row>
      <xdr:rowOff>49696</xdr:rowOff>
    </xdr:from>
    <xdr:to>
      <xdr:col>1</xdr:col>
      <xdr:colOff>762000</xdr:colOff>
      <xdr:row>198</xdr:row>
      <xdr:rowOff>193812</xdr:rowOff>
    </xdr:to>
    <xdr:sp macro="" textlink="">
      <xdr:nvSpPr>
        <xdr:cNvPr id="19" name="Pfeil nach unten 18"/>
        <xdr:cNvSpPr/>
      </xdr:nvSpPr>
      <xdr:spPr bwMode="auto">
        <a:xfrm>
          <a:off x="2037522" y="32857109"/>
          <a:ext cx="256761" cy="14411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455543</xdr:colOff>
      <xdr:row>157</xdr:row>
      <xdr:rowOff>41413</xdr:rowOff>
    </xdr:from>
    <xdr:to>
      <xdr:col>1</xdr:col>
      <xdr:colOff>712304</xdr:colOff>
      <xdr:row>157</xdr:row>
      <xdr:rowOff>185529</xdr:rowOff>
    </xdr:to>
    <xdr:sp macro="" textlink="">
      <xdr:nvSpPr>
        <xdr:cNvPr id="20" name="Pfeil nach unten 19"/>
        <xdr:cNvSpPr/>
      </xdr:nvSpPr>
      <xdr:spPr bwMode="auto">
        <a:xfrm>
          <a:off x="1987826" y="25427609"/>
          <a:ext cx="256761" cy="14411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521809</xdr:colOff>
      <xdr:row>99</xdr:row>
      <xdr:rowOff>33131</xdr:rowOff>
    </xdr:from>
    <xdr:to>
      <xdr:col>1</xdr:col>
      <xdr:colOff>778570</xdr:colOff>
      <xdr:row>99</xdr:row>
      <xdr:rowOff>177247</xdr:rowOff>
    </xdr:to>
    <xdr:sp macro="" textlink="">
      <xdr:nvSpPr>
        <xdr:cNvPr id="21" name="Pfeil nach unten 20"/>
        <xdr:cNvSpPr/>
      </xdr:nvSpPr>
      <xdr:spPr bwMode="auto">
        <a:xfrm>
          <a:off x="2054092" y="16440979"/>
          <a:ext cx="256761" cy="14411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538370</xdr:colOff>
      <xdr:row>61</xdr:row>
      <xdr:rowOff>41413</xdr:rowOff>
    </xdr:from>
    <xdr:to>
      <xdr:col>1</xdr:col>
      <xdr:colOff>795131</xdr:colOff>
      <xdr:row>61</xdr:row>
      <xdr:rowOff>185529</xdr:rowOff>
    </xdr:to>
    <xdr:sp macro="" textlink="">
      <xdr:nvSpPr>
        <xdr:cNvPr id="22" name="Pfeil nach unten 21"/>
        <xdr:cNvSpPr/>
      </xdr:nvSpPr>
      <xdr:spPr bwMode="auto">
        <a:xfrm>
          <a:off x="2070653" y="9897717"/>
          <a:ext cx="256761" cy="14411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463826</xdr:colOff>
      <xdr:row>7</xdr:row>
      <xdr:rowOff>49696</xdr:rowOff>
    </xdr:from>
    <xdr:to>
      <xdr:col>1</xdr:col>
      <xdr:colOff>720587</xdr:colOff>
      <xdr:row>7</xdr:row>
      <xdr:rowOff>193812</xdr:rowOff>
    </xdr:to>
    <xdr:sp macro="" textlink="">
      <xdr:nvSpPr>
        <xdr:cNvPr id="23" name="Pfeil nach unten 22"/>
        <xdr:cNvSpPr/>
      </xdr:nvSpPr>
      <xdr:spPr bwMode="auto">
        <a:xfrm>
          <a:off x="1996109" y="803413"/>
          <a:ext cx="256761" cy="14411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753717</xdr:colOff>
      <xdr:row>2</xdr:row>
      <xdr:rowOff>33130</xdr:rowOff>
    </xdr:from>
    <xdr:to>
      <xdr:col>1</xdr:col>
      <xdr:colOff>1010478</xdr:colOff>
      <xdr:row>2</xdr:row>
      <xdr:rowOff>177246</xdr:rowOff>
    </xdr:to>
    <xdr:sp macro="" textlink="">
      <xdr:nvSpPr>
        <xdr:cNvPr id="26" name="Pfeil nach unten 25"/>
        <xdr:cNvSpPr/>
      </xdr:nvSpPr>
      <xdr:spPr bwMode="auto">
        <a:xfrm>
          <a:off x="2286000" y="455543"/>
          <a:ext cx="256761" cy="14411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0</xdr:col>
      <xdr:colOff>848140</xdr:colOff>
      <xdr:row>2</xdr:row>
      <xdr:rowOff>36443</xdr:rowOff>
    </xdr:from>
    <xdr:to>
      <xdr:col>0</xdr:col>
      <xdr:colOff>1104901</xdr:colOff>
      <xdr:row>2</xdr:row>
      <xdr:rowOff>180559</xdr:rowOff>
    </xdr:to>
    <xdr:sp macro="" textlink="">
      <xdr:nvSpPr>
        <xdr:cNvPr id="27" name="Pfeil nach unten 26"/>
        <xdr:cNvSpPr/>
      </xdr:nvSpPr>
      <xdr:spPr bwMode="auto">
        <a:xfrm rot="10800000">
          <a:off x="848140" y="458856"/>
          <a:ext cx="256761" cy="14411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twoCellAnchor>
    <xdr:from>
      <xdr:col>1</xdr:col>
      <xdr:colOff>443534</xdr:colOff>
      <xdr:row>4</xdr:row>
      <xdr:rowOff>31888</xdr:rowOff>
    </xdr:from>
    <xdr:to>
      <xdr:col>1</xdr:col>
      <xdr:colOff>700295</xdr:colOff>
      <xdr:row>4</xdr:row>
      <xdr:rowOff>176004</xdr:rowOff>
    </xdr:to>
    <xdr:sp macro="" textlink="">
      <xdr:nvSpPr>
        <xdr:cNvPr id="24" name="Pfeil nach unten 23"/>
        <xdr:cNvSpPr/>
      </xdr:nvSpPr>
      <xdr:spPr bwMode="auto">
        <a:xfrm>
          <a:off x="2072309" y="812938"/>
          <a:ext cx="256761" cy="144116"/>
        </a:xfrm>
        <a:prstGeom prst="downArrow">
          <a:avLst/>
        </a:prstGeom>
        <a:solidFill>
          <a:srgbClr val="E6E6E6"/>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DE" sz="1100"/>
        </a:p>
      </xdr:txBody>
    </xdr:sp>
    <xdr:clientData/>
  </xdr:twoCellAnchor>
</xdr:wsDr>
</file>

<file path=xl/queryTables/queryTable1.xml><?xml version="1.0" encoding="utf-8"?>
<queryTable xmlns="http://schemas.openxmlformats.org/spreadsheetml/2006/main" name="ccset_all" connectionId="1" autoFormatId="16" applyNumberFormats="0" applyBorderFormats="0" applyFontFormats="1" applyPatternFormats="1" applyAlignmentFormats="0" applyWidthHeightFormats="0"/>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0000"/>
  </sheetPr>
  <dimension ref="A1:Q1277"/>
  <sheetViews>
    <sheetView topLeftCell="E103" zoomScaleNormal="100" workbookViewId="0">
      <selection activeCell="K100" sqref="K1:K1048576"/>
    </sheetView>
  </sheetViews>
  <sheetFormatPr baseColWidth="10" defaultColWidth="11.42578125" defaultRowHeight="15" customHeight="1" x14ac:dyDescent="0.2"/>
  <cols>
    <col min="1" max="1" width="6.42578125" style="95" customWidth="1"/>
    <col min="2" max="2" width="12.42578125" style="93" customWidth="1"/>
    <col min="3" max="3" width="7.85546875" style="95" customWidth="1"/>
    <col min="4" max="4" width="27.28515625" style="95" customWidth="1"/>
    <col min="5" max="5" width="47.85546875" style="96" customWidth="1"/>
    <col min="6" max="6" width="17.5703125" style="95" customWidth="1"/>
    <col min="7" max="7" width="5.5703125" style="95" customWidth="1"/>
    <col min="8" max="9" width="14.42578125" style="95" customWidth="1"/>
    <col min="10" max="10" width="66.140625" style="131" customWidth="1"/>
    <col min="11" max="11" width="90.7109375" style="98" customWidth="1"/>
    <col min="12" max="12" width="41" style="97" customWidth="1"/>
    <col min="13" max="13" width="11.42578125" style="97"/>
    <col min="14" max="14" width="72.85546875" style="100" customWidth="1"/>
    <col min="15" max="15" width="4.5703125" style="100" customWidth="1"/>
    <col min="16" max="16" width="24" style="100" customWidth="1"/>
    <col min="17" max="17" width="11.42578125" style="100"/>
    <col min="18" max="16384" width="11.42578125" style="97"/>
  </cols>
  <sheetData>
    <row r="1" spans="1:17" ht="18.75" customHeight="1" x14ac:dyDescent="0.2">
      <c r="A1" s="92" t="s">
        <v>1914</v>
      </c>
      <c r="H1" s="97"/>
      <c r="I1" s="97"/>
      <c r="K1" s="433" t="s">
        <v>2126</v>
      </c>
      <c r="N1" s="99"/>
      <c r="P1" s="99"/>
    </row>
    <row r="2" spans="1:17" ht="15" customHeight="1" x14ac:dyDescent="0.2">
      <c r="A2" s="101" t="s">
        <v>1915</v>
      </c>
      <c r="B2" s="102"/>
      <c r="C2" s="108"/>
      <c r="D2" s="103" t="s">
        <v>1916</v>
      </c>
      <c r="E2" s="95"/>
      <c r="F2" s="158" t="s">
        <v>1413</v>
      </c>
      <c r="H2" s="97"/>
      <c r="I2" s="97"/>
      <c r="K2" s="433" t="s">
        <v>2125</v>
      </c>
      <c r="N2" s="99"/>
      <c r="P2" s="99"/>
    </row>
    <row r="3" spans="1:17" s="105" customFormat="1" ht="15" customHeight="1" x14ac:dyDescent="0.2">
      <c r="A3" s="104" t="s">
        <v>457</v>
      </c>
      <c r="C3" s="104" t="s">
        <v>1408</v>
      </c>
      <c r="D3" s="104"/>
      <c r="E3" s="106" t="s">
        <v>497</v>
      </c>
      <c r="F3" s="104" t="s">
        <v>873</v>
      </c>
      <c r="G3" s="104" t="s">
        <v>227</v>
      </c>
      <c r="H3" s="104" t="s">
        <v>750</v>
      </c>
      <c r="I3" s="104" t="s">
        <v>2196</v>
      </c>
      <c r="J3" s="132" t="s">
        <v>751</v>
      </c>
      <c r="K3" s="227" t="s">
        <v>752</v>
      </c>
      <c r="L3" s="97"/>
      <c r="N3" s="104"/>
      <c r="O3" s="104"/>
      <c r="P3" s="104"/>
      <c r="Q3" s="104"/>
    </row>
    <row r="4" spans="1:17" s="93" customFormat="1" ht="15" customHeight="1" x14ac:dyDescent="0.2">
      <c r="A4" s="95"/>
      <c r="B4" s="107" t="s">
        <v>847</v>
      </c>
      <c r="C4" s="108" t="s">
        <v>228</v>
      </c>
      <c r="D4" s="108"/>
      <c r="E4" s="109" t="s">
        <v>699</v>
      </c>
      <c r="F4" s="108" t="s">
        <v>715</v>
      </c>
      <c r="G4" s="108">
        <v>0</v>
      </c>
      <c r="H4" s="108" t="s">
        <v>234</v>
      </c>
      <c r="I4" s="108" t="s">
        <v>2197</v>
      </c>
      <c r="J4" s="133" t="str">
        <f>CONCATENATE("Current ",E4," Setting")</f>
        <v>Current Upper Drawbars Setting</v>
      </c>
      <c r="K4" s="98" t="str">
        <f>CONCATENATE(C4,",""",E4,""",",0,",""",F4,""",",G4,",","",H4,",""",J4,"""")</f>
        <v>#,"Upper Drawbars",0,"Upper DB",0,None,"Current Upper Drawbars Setting"</v>
      </c>
      <c r="N4" s="108"/>
      <c r="O4" s="108"/>
      <c r="P4" s="108"/>
      <c r="Q4" s="108"/>
    </row>
    <row r="5" spans="1:17" s="110" customFormat="1" ht="15" customHeight="1" x14ac:dyDescent="0.2">
      <c r="A5" s="95">
        <v>0</v>
      </c>
      <c r="B5" s="107">
        <f>A5</f>
        <v>0</v>
      </c>
      <c r="C5" s="95">
        <v>1000</v>
      </c>
      <c r="D5" s="95" t="s">
        <v>459</v>
      </c>
      <c r="E5" s="95" t="str">
        <f t="shared" ref="E5:E16" si="0">CONCATENATE("DB #",A5,", ",D5)</f>
        <v>DB #0, Upper Drawbar 16</v>
      </c>
      <c r="F5" s="160" t="s">
        <v>1652</v>
      </c>
      <c r="G5" s="95">
        <v>127</v>
      </c>
      <c r="H5" s="95" t="s">
        <v>696</v>
      </c>
      <c r="I5" s="95" t="s">
        <v>2198</v>
      </c>
      <c r="J5" s="131" t="str">
        <f t="shared" ref="J5:J16" si="1">CONCATENATE(E5," Setting")</f>
        <v>DB #0, Upper Drawbar 16 Setting</v>
      </c>
      <c r="K5" s="98" t="str">
        <f t="shared" ref="K5:K93" si="2">CONCATENATE(C5,",""",E5,""",",0,",""",F5,""",",G5,",","",H5,",""",J5,"""")</f>
        <v>1000,"DB #0, Upper Drawbar 16",0,"preset_valid_upper",127,Track,"DB #0, Upper Drawbar 16 Setting"</v>
      </c>
      <c r="N5" s="111"/>
      <c r="O5" s="100"/>
      <c r="P5" s="111"/>
      <c r="Q5" s="99"/>
    </row>
    <row r="6" spans="1:17" ht="15" customHeight="1" x14ac:dyDescent="0.2">
      <c r="A6" s="95">
        <v>1</v>
      </c>
      <c r="B6" s="107">
        <f t="shared" ref="B6:B94" si="3">A6</f>
        <v>1</v>
      </c>
      <c r="C6" s="112">
        <f>C5+1</f>
        <v>1001</v>
      </c>
      <c r="D6" s="113" t="s">
        <v>559</v>
      </c>
      <c r="E6" s="95" t="str">
        <f t="shared" si="0"/>
        <v>DB #1, Upper Drawbar 5 1/3</v>
      </c>
      <c r="F6" s="160" t="s">
        <v>1652</v>
      </c>
      <c r="G6" s="95">
        <v>127</v>
      </c>
      <c r="H6" s="95" t="s">
        <v>696</v>
      </c>
      <c r="J6" s="131" t="str">
        <f t="shared" si="1"/>
        <v>DB #1, Upper Drawbar 5 1/3 Setting</v>
      </c>
      <c r="K6" s="98" t="str">
        <f t="shared" si="2"/>
        <v>1001,"DB #1, Upper Drawbar 5 1/3",0,"preset_valid_upper",127,Track,"DB #1, Upper Drawbar 5 1/3 Setting"</v>
      </c>
      <c r="N6" s="111"/>
      <c r="P6" s="111"/>
    </row>
    <row r="7" spans="1:17" ht="15" customHeight="1" x14ac:dyDescent="0.2">
      <c r="A7" s="95">
        <v>2</v>
      </c>
      <c r="B7" s="107">
        <f t="shared" si="3"/>
        <v>2</v>
      </c>
      <c r="C7" s="112">
        <f t="shared" ref="C7:C16" si="4">C6+1</f>
        <v>1002</v>
      </c>
      <c r="D7" s="113" t="s">
        <v>139</v>
      </c>
      <c r="E7" s="95" t="str">
        <f t="shared" si="0"/>
        <v>DB #2, Upper Drawbar 8</v>
      </c>
      <c r="F7" s="160" t="s">
        <v>1652</v>
      </c>
      <c r="G7" s="95">
        <v>127</v>
      </c>
      <c r="H7" s="95" t="s">
        <v>696</v>
      </c>
      <c r="J7" s="131" t="str">
        <f t="shared" si="1"/>
        <v>DB #2, Upper Drawbar 8 Setting</v>
      </c>
      <c r="K7" s="98" t="str">
        <f t="shared" si="2"/>
        <v>1002,"DB #2, Upper Drawbar 8",0,"preset_valid_upper",127,Track,"DB #2, Upper Drawbar 8 Setting"</v>
      </c>
    </row>
    <row r="8" spans="1:17" ht="15" customHeight="1" x14ac:dyDescent="0.2">
      <c r="A8" s="95">
        <v>3</v>
      </c>
      <c r="B8" s="107">
        <f t="shared" si="3"/>
        <v>3</v>
      </c>
      <c r="C8" s="112">
        <f t="shared" si="4"/>
        <v>1003</v>
      </c>
      <c r="D8" s="113" t="s">
        <v>135</v>
      </c>
      <c r="E8" s="95" t="str">
        <f t="shared" si="0"/>
        <v>DB #3, Upper Drawbar 4</v>
      </c>
      <c r="F8" s="160" t="s">
        <v>1652</v>
      </c>
      <c r="G8" s="95">
        <v>127</v>
      </c>
      <c r="H8" s="95" t="s">
        <v>696</v>
      </c>
      <c r="J8" s="131" t="str">
        <f t="shared" si="1"/>
        <v>DB #3, Upper Drawbar 4 Setting</v>
      </c>
      <c r="K8" s="98" t="str">
        <f t="shared" si="2"/>
        <v>1003,"DB #3, Upper Drawbar 4",0,"preset_valid_upper",127,Track,"DB #3, Upper Drawbar 4 Setting"</v>
      </c>
    </row>
    <row r="9" spans="1:17" ht="15" customHeight="1" x14ac:dyDescent="0.2">
      <c r="A9" s="95">
        <v>4</v>
      </c>
      <c r="B9" s="107">
        <f t="shared" si="3"/>
        <v>4</v>
      </c>
      <c r="C9" s="112">
        <f t="shared" si="4"/>
        <v>1004</v>
      </c>
      <c r="D9" s="113" t="s">
        <v>560</v>
      </c>
      <c r="E9" s="95" t="str">
        <f t="shared" si="0"/>
        <v>DB #4, Upper Drawbar 2 2/3</v>
      </c>
      <c r="F9" s="160" t="s">
        <v>1652</v>
      </c>
      <c r="G9" s="95">
        <v>127</v>
      </c>
      <c r="H9" s="95" t="s">
        <v>696</v>
      </c>
      <c r="J9" s="131" t="str">
        <f t="shared" si="1"/>
        <v>DB #4, Upper Drawbar 2 2/3 Setting</v>
      </c>
      <c r="K9" s="98" t="str">
        <f t="shared" si="2"/>
        <v>1004,"DB #4, Upper Drawbar 2 2/3",0,"preset_valid_upper",127,Track,"DB #4, Upper Drawbar 2 2/3 Setting"</v>
      </c>
    </row>
    <row r="10" spans="1:17" ht="15" customHeight="1" x14ac:dyDescent="0.2">
      <c r="A10" s="95">
        <v>5</v>
      </c>
      <c r="B10" s="107">
        <f t="shared" si="3"/>
        <v>5</v>
      </c>
      <c r="C10" s="112">
        <f t="shared" si="4"/>
        <v>1005</v>
      </c>
      <c r="D10" s="113" t="s">
        <v>133</v>
      </c>
      <c r="E10" s="95" t="str">
        <f t="shared" si="0"/>
        <v>DB #5, Upper Drawbar 2</v>
      </c>
      <c r="F10" s="160" t="s">
        <v>1652</v>
      </c>
      <c r="G10" s="95">
        <v>127</v>
      </c>
      <c r="H10" s="95" t="s">
        <v>696</v>
      </c>
      <c r="J10" s="131" t="str">
        <f t="shared" si="1"/>
        <v>DB #5, Upper Drawbar 2 Setting</v>
      </c>
      <c r="K10" s="98" t="str">
        <f t="shared" si="2"/>
        <v>1005,"DB #5, Upper Drawbar 2",0,"preset_valid_upper",127,Track,"DB #5, Upper Drawbar 2 Setting"</v>
      </c>
    </row>
    <row r="11" spans="1:17" ht="15" customHeight="1" x14ac:dyDescent="0.2">
      <c r="A11" s="95">
        <v>6</v>
      </c>
      <c r="B11" s="107">
        <f t="shared" si="3"/>
        <v>6</v>
      </c>
      <c r="C11" s="112">
        <f t="shared" si="4"/>
        <v>1006</v>
      </c>
      <c r="D11" s="113" t="s">
        <v>561</v>
      </c>
      <c r="E11" s="95" t="str">
        <f t="shared" si="0"/>
        <v>DB #6, Upper Drawbar 1 3/5</v>
      </c>
      <c r="F11" s="160" t="s">
        <v>1652</v>
      </c>
      <c r="G11" s="95">
        <v>127</v>
      </c>
      <c r="H11" s="95" t="s">
        <v>696</v>
      </c>
      <c r="J11" s="131" t="str">
        <f t="shared" si="1"/>
        <v>DB #6, Upper Drawbar 1 3/5 Setting</v>
      </c>
      <c r="K11" s="98" t="str">
        <f t="shared" si="2"/>
        <v>1006,"DB #6, Upper Drawbar 1 3/5",0,"preset_valid_upper",127,Track,"DB #6, Upper Drawbar 1 3/5 Setting"</v>
      </c>
    </row>
    <row r="12" spans="1:17" ht="15" customHeight="1" x14ac:dyDescent="0.2">
      <c r="A12" s="95">
        <v>7</v>
      </c>
      <c r="B12" s="107">
        <f t="shared" si="3"/>
        <v>7</v>
      </c>
      <c r="C12" s="112">
        <f t="shared" si="4"/>
        <v>1007</v>
      </c>
      <c r="D12" s="113" t="s">
        <v>562</v>
      </c>
      <c r="E12" s="95" t="str">
        <f t="shared" si="0"/>
        <v>DB #7, Upper Drawbar 1 1/3</v>
      </c>
      <c r="F12" s="160" t="s">
        <v>1652</v>
      </c>
      <c r="G12" s="95">
        <v>127</v>
      </c>
      <c r="H12" s="95" t="s">
        <v>696</v>
      </c>
      <c r="J12" s="131" t="str">
        <f t="shared" si="1"/>
        <v>DB #7, Upper Drawbar 1 1/3 Setting</v>
      </c>
      <c r="K12" s="98" t="str">
        <f t="shared" si="2"/>
        <v>1007,"DB #7, Upper Drawbar 1 1/3",0,"preset_valid_upper",127,Track,"DB #7, Upper Drawbar 1 1/3 Setting"</v>
      </c>
    </row>
    <row r="13" spans="1:17" s="110" customFormat="1" ht="15" customHeight="1" x14ac:dyDescent="0.2">
      <c r="A13" s="95">
        <v>8</v>
      </c>
      <c r="B13" s="107">
        <f t="shared" si="3"/>
        <v>8</v>
      </c>
      <c r="C13" s="112">
        <f t="shared" si="4"/>
        <v>1008</v>
      </c>
      <c r="D13" s="113" t="s">
        <v>132</v>
      </c>
      <c r="E13" s="95" t="str">
        <f t="shared" si="0"/>
        <v>DB #8, Upper Drawbar 1</v>
      </c>
      <c r="F13" s="160" t="s">
        <v>1652</v>
      </c>
      <c r="G13" s="95">
        <v>127</v>
      </c>
      <c r="H13" s="95" t="s">
        <v>696</v>
      </c>
      <c r="I13" s="95"/>
      <c r="J13" s="131" t="str">
        <f t="shared" si="1"/>
        <v>DB #8, Upper Drawbar 1 Setting</v>
      </c>
      <c r="K13" s="98" t="str">
        <f t="shared" si="2"/>
        <v>1008,"DB #8, Upper Drawbar 1",0,"preset_valid_upper",127,Track,"DB #8, Upper Drawbar 1 Setting"</v>
      </c>
      <c r="N13" s="100"/>
      <c r="O13" s="100"/>
      <c r="P13" s="100"/>
      <c r="Q13" s="99"/>
    </row>
    <row r="14" spans="1:17" ht="15" customHeight="1" x14ac:dyDescent="0.2">
      <c r="A14" s="95">
        <v>9</v>
      </c>
      <c r="B14" s="107">
        <f t="shared" si="3"/>
        <v>9</v>
      </c>
      <c r="C14" s="112">
        <f t="shared" si="4"/>
        <v>1009</v>
      </c>
      <c r="D14" s="113" t="s">
        <v>460</v>
      </c>
      <c r="E14" s="95" t="str">
        <f t="shared" si="0"/>
        <v>DB #9, Upper Mixture Drawbar 10</v>
      </c>
      <c r="F14" s="160" t="s">
        <v>1652</v>
      </c>
      <c r="G14" s="95">
        <v>127</v>
      </c>
      <c r="H14" s="95" t="s">
        <v>696</v>
      </c>
      <c r="J14" s="131" t="str">
        <f t="shared" si="1"/>
        <v>DB #9, Upper Mixture Drawbar 10 Setting</v>
      </c>
      <c r="K14" s="98" t="str">
        <f t="shared" si="2"/>
        <v>1009,"DB #9, Upper Mixture Drawbar 10",0,"preset_valid_upper",127,Track,"DB #9, Upper Mixture Drawbar 10 Setting"</v>
      </c>
    </row>
    <row r="15" spans="1:17" ht="15" customHeight="1" x14ac:dyDescent="0.2">
      <c r="A15" s="95">
        <v>10</v>
      </c>
      <c r="B15" s="107">
        <f t="shared" si="3"/>
        <v>10</v>
      </c>
      <c r="C15" s="112">
        <f t="shared" si="4"/>
        <v>1010</v>
      </c>
      <c r="D15" s="113" t="s">
        <v>461</v>
      </c>
      <c r="E15" s="95" t="str">
        <f t="shared" si="0"/>
        <v>DB #10, Upper Mixture Drawbar 11</v>
      </c>
      <c r="F15" s="160" t="s">
        <v>1652</v>
      </c>
      <c r="G15" s="95">
        <v>127</v>
      </c>
      <c r="H15" s="95" t="s">
        <v>696</v>
      </c>
      <c r="J15" s="131" t="str">
        <f t="shared" si="1"/>
        <v>DB #10, Upper Mixture Drawbar 11 Setting</v>
      </c>
      <c r="K15" s="98" t="str">
        <f t="shared" si="2"/>
        <v>1010,"DB #10, Upper Mixture Drawbar 11",0,"preset_valid_upper",127,Track,"DB #10, Upper Mixture Drawbar 11 Setting"</v>
      </c>
    </row>
    <row r="16" spans="1:17" ht="15" customHeight="1" x14ac:dyDescent="0.2">
      <c r="A16" s="95">
        <v>11</v>
      </c>
      <c r="B16" s="107">
        <f t="shared" si="3"/>
        <v>11</v>
      </c>
      <c r="C16" s="112">
        <f t="shared" si="4"/>
        <v>1011</v>
      </c>
      <c r="D16" s="113" t="s">
        <v>462</v>
      </c>
      <c r="E16" s="95" t="str">
        <f t="shared" si="0"/>
        <v>DB #11, Upper Mixture Drawbar 12</v>
      </c>
      <c r="F16" s="160" t="s">
        <v>1652</v>
      </c>
      <c r="G16" s="95">
        <v>127</v>
      </c>
      <c r="H16" s="95" t="s">
        <v>696</v>
      </c>
      <c r="J16" s="131" t="str">
        <f t="shared" si="1"/>
        <v>DB #11, Upper Mixture Drawbar 12 Setting</v>
      </c>
      <c r="K16" s="98" t="str">
        <f t="shared" si="2"/>
        <v>1011,"DB #11, Upper Mixture Drawbar 12",0,"preset_valid_upper",127,Track,"DB #11, Upper Mixture Drawbar 12 Setting"</v>
      </c>
    </row>
    <row r="17" spans="1:17" s="93" customFormat="1" ht="15" customHeight="1" x14ac:dyDescent="0.2">
      <c r="A17" s="95"/>
      <c r="B17" s="162"/>
      <c r="C17" s="108" t="s">
        <v>228</v>
      </c>
      <c r="D17" s="109"/>
      <c r="E17" s="109" t="s">
        <v>697</v>
      </c>
      <c r="F17" s="108" t="s">
        <v>697</v>
      </c>
      <c r="G17" s="108">
        <v>0</v>
      </c>
      <c r="H17" s="108" t="s">
        <v>234</v>
      </c>
      <c r="I17" s="108"/>
      <c r="J17" s="133" t="str">
        <f>CONCATENATE("Current ",E17," Setting")</f>
        <v>Current Upper ADSR Setting</v>
      </c>
      <c r="K17" s="98" t="str">
        <f t="shared" si="2"/>
        <v>#,"Upper ADSR",0,"Upper ADSR",0,None,"Current Upper ADSR Setting"</v>
      </c>
      <c r="N17" s="108"/>
      <c r="O17" s="108"/>
      <c r="P17" s="108"/>
      <c r="Q17" s="108"/>
    </row>
    <row r="18" spans="1:17" ht="15" customHeight="1" x14ac:dyDescent="0.2">
      <c r="A18" s="95">
        <v>48</v>
      </c>
      <c r="B18" s="107">
        <f t="shared" si="3"/>
        <v>48</v>
      </c>
      <c r="C18" s="95">
        <v>1048</v>
      </c>
      <c r="D18" s="113" t="s">
        <v>469</v>
      </c>
      <c r="E18" s="95" t="str">
        <f>CONCATENATE("DB #",A18,", ",D18)</f>
        <v>DB #48, Upper Attack</v>
      </c>
      <c r="F18" s="225" t="s">
        <v>1900</v>
      </c>
      <c r="G18" s="95">
        <v>127</v>
      </c>
      <c r="H18" s="95" t="s">
        <v>696</v>
      </c>
      <c r="J18" s="131" t="str">
        <f>CONCATENATE(E18," Setting")</f>
        <v>DB #48, Upper Attack Setting</v>
      </c>
      <c r="K18" s="98" t="str">
        <f t="shared" si="2"/>
        <v>1048,"DB #48, Upper Attack",0,"preset_valid_0",127,Track,"DB #48, Upper Attack Setting"</v>
      </c>
    </row>
    <row r="19" spans="1:17" ht="15" customHeight="1" x14ac:dyDescent="0.2">
      <c r="A19" s="95">
        <v>49</v>
      </c>
      <c r="B19" s="107">
        <f t="shared" si="3"/>
        <v>49</v>
      </c>
      <c r="C19" s="112">
        <f>C18+1</f>
        <v>1049</v>
      </c>
      <c r="D19" s="113" t="s">
        <v>470</v>
      </c>
      <c r="E19" s="95" t="str">
        <f>CONCATENATE("DB #",A19,", ",D19)</f>
        <v>DB #49, Upper Decay</v>
      </c>
      <c r="F19" s="225" t="s">
        <v>1900</v>
      </c>
      <c r="G19" s="95">
        <v>127</v>
      </c>
      <c r="H19" s="95" t="s">
        <v>696</v>
      </c>
      <c r="J19" s="131" t="str">
        <f>CONCATENATE(E19," Setting")</f>
        <v>DB #49, Upper Decay Setting</v>
      </c>
      <c r="K19" s="98" t="str">
        <f t="shared" si="2"/>
        <v>1049,"DB #49, Upper Decay",0,"preset_valid_0",127,Track,"DB #49, Upper Decay Setting"</v>
      </c>
    </row>
    <row r="20" spans="1:17" ht="15" customHeight="1" x14ac:dyDescent="0.2">
      <c r="A20" s="95">
        <v>50</v>
      </c>
      <c r="B20" s="107">
        <f t="shared" si="3"/>
        <v>50</v>
      </c>
      <c r="C20" s="112">
        <f>C19+1</f>
        <v>1050</v>
      </c>
      <c r="D20" s="113" t="s">
        <v>353</v>
      </c>
      <c r="E20" s="95" t="str">
        <f>CONCATENATE("DB #",A20,", ",D20)</f>
        <v>DB #50, Upper Sustain</v>
      </c>
      <c r="F20" s="225" t="s">
        <v>1900</v>
      </c>
      <c r="G20" s="95">
        <v>127</v>
      </c>
      <c r="H20" s="95" t="s">
        <v>696</v>
      </c>
      <c r="J20" s="131" t="str">
        <f>CONCATENATE(E20," Setting")</f>
        <v>DB #50, Upper Sustain Setting</v>
      </c>
      <c r="K20" s="98" t="str">
        <f t="shared" si="2"/>
        <v>1050,"DB #50, Upper Sustain",0,"preset_valid_0",127,Track,"DB #50, Upper Sustain Setting"</v>
      </c>
    </row>
    <row r="21" spans="1:17" ht="15" customHeight="1" x14ac:dyDescent="0.2">
      <c r="A21" s="95">
        <v>51</v>
      </c>
      <c r="B21" s="107">
        <f t="shared" si="3"/>
        <v>51</v>
      </c>
      <c r="C21" s="112">
        <f>C20+1</f>
        <v>1051</v>
      </c>
      <c r="D21" s="113" t="s">
        <v>352</v>
      </c>
      <c r="E21" s="95" t="str">
        <f>CONCATENATE("DB #",A21,", ",D21)</f>
        <v>DB #51, Upper Release</v>
      </c>
      <c r="F21" s="225" t="s">
        <v>1900</v>
      </c>
      <c r="G21" s="95">
        <v>127</v>
      </c>
      <c r="H21" s="95" t="s">
        <v>696</v>
      </c>
      <c r="J21" s="131" t="str">
        <f>CONCATENATE(E21," Setting")</f>
        <v>DB #51, Upper Release Setting</v>
      </c>
      <c r="K21" s="98" t="str">
        <f t="shared" si="2"/>
        <v>1051,"DB #51, Upper Release",0,"preset_valid_0",127,Track,"DB #51, Upper Release Setting"</v>
      </c>
      <c r="N21" s="114"/>
      <c r="P21" s="111"/>
    </row>
    <row r="22" spans="1:17" ht="15" customHeight="1" x14ac:dyDescent="0.2">
      <c r="A22" s="95">
        <v>52</v>
      </c>
      <c r="B22" s="107">
        <f t="shared" si="3"/>
        <v>52</v>
      </c>
      <c r="C22" s="112">
        <f>C21+1</f>
        <v>1052</v>
      </c>
      <c r="D22" s="113" t="s">
        <v>471</v>
      </c>
      <c r="E22" s="95" t="str">
        <f>CONCATENATE("DB #",A22,", ",D22)</f>
        <v>DB #52, Upper ADSR Harmonic Decay</v>
      </c>
      <c r="F22" s="225" t="s">
        <v>1900</v>
      </c>
      <c r="G22" s="95">
        <v>127</v>
      </c>
      <c r="H22" s="95" t="s">
        <v>696</v>
      </c>
      <c r="J22" s="131" t="str">
        <f>CONCATENATE(E22," Setting")</f>
        <v>DB #52, Upper ADSR Harmonic Decay Setting</v>
      </c>
      <c r="K22" s="98" t="str">
        <f t="shared" si="2"/>
        <v>1052,"DB #52, Upper ADSR Harmonic Decay",0,"preset_valid_0",127,Track,"DB #52, Upper ADSR Harmonic Decay Setting"</v>
      </c>
    </row>
    <row r="23" spans="1:17" s="93" customFormat="1" ht="15" customHeight="1" x14ac:dyDescent="0.2">
      <c r="A23" s="95"/>
      <c r="B23" s="162"/>
      <c r="C23" s="108" t="s">
        <v>228</v>
      </c>
      <c r="D23" s="109"/>
      <c r="E23" s="109" t="s">
        <v>1423</v>
      </c>
      <c r="F23" s="108" t="s">
        <v>1422</v>
      </c>
      <c r="G23" s="108">
        <v>0</v>
      </c>
      <c r="H23" s="108" t="s">
        <v>234</v>
      </c>
      <c r="I23" s="108"/>
      <c r="J23" s="133" t="str">
        <f>CONCATENATE("Current ",E23," Setting")</f>
        <v>Current Upper GM Synth Setting</v>
      </c>
      <c r="K23" s="98" t="str">
        <f t="shared" si="2"/>
        <v>#,"Upper GM Synth",0,"Upper Synth",0,None,"Current Upper GM Synth Setting"</v>
      </c>
      <c r="N23" s="108"/>
      <c r="O23" s="108"/>
      <c r="P23" s="108"/>
      <c r="Q23" s="108"/>
    </row>
    <row r="24" spans="1:17" ht="15" customHeight="1" x14ac:dyDescent="0.2">
      <c r="A24" s="115"/>
      <c r="B24" s="162"/>
      <c r="C24" s="95">
        <v>1224</v>
      </c>
      <c r="D24" s="147"/>
      <c r="E24" s="147" t="s">
        <v>1371</v>
      </c>
      <c r="F24" s="224" t="s">
        <v>1901</v>
      </c>
      <c r="G24" s="95">
        <v>127</v>
      </c>
      <c r="H24" s="95" t="s">
        <v>749</v>
      </c>
      <c r="J24" s="131" t="str">
        <f t="shared" ref="J24:J30" si="5">CONCATENATE(E24," Number")</f>
        <v>Upper GM Layer 1 Voice Number</v>
      </c>
      <c r="K24" s="98" t="str">
        <f t="shared" ref="K24:K31" si="6">CONCATENATE(C24,",""",E24,""",",0,",""",F24,""",",G24,",","",H24,",""",J24,"""")</f>
        <v>1224,"Upper GM Layer 1 Voice",0,"preset_valid_1",127,Numeric,"Upper GM Layer 1 Voice Number"</v>
      </c>
    </row>
    <row r="25" spans="1:17" ht="15" customHeight="1" x14ac:dyDescent="0.2">
      <c r="A25" s="115"/>
      <c r="B25" s="162"/>
      <c r="C25" s="112">
        <f t="shared" ref="C25:C30" si="7">C24+1</f>
        <v>1225</v>
      </c>
      <c r="D25" s="147"/>
      <c r="E25" s="147" t="s">
        <v>1372</v>
      </c>
      <c r="F25" s="224" t="s">
        <v>1901</v>
      </c>
      <c r="G25" s="95">
        <v>127</v>
      </c>
      <c r="H25" s="95" t="s">
        <v>696</v>
      </c>
      <c r="J25" s="131" t="str">
        <f t="shared" si="5"/>
        <v>Upper GM Layer 1 Level Number</v>
      </c>
      <c r="K25" s="98" t="str">
        <f t="shared" si="6"/>
        <v>1225,"Upper GM Layer 1 Level",0,"preset_valid_1",127,Track,"Upper GM Layer 1 Level Number"</v>
      </c>
    </row>
    <row r="26" spans="1:17" ht="15" customHeight="1" x14ac:dyDescent="0.2">
      <c r="A26" s="115"/>
      <c r="B26" s="162"/>
      <c r="C26" s="112">
        <f t="shared" si="7"/>
        <v>1226</v>
      </c>
      <c r="D26" s="147"/>
      <c r="E26" s="147" t="s">
        <v>1375</v>
      </c>
      <c r="F26" s="224" t="s">
        <v>1901</v>
      </c>
      <c r="G26" s="95">
        <v>5</v>
      </c>
      <c r="H26" s="95" t="s">
        <v>749</v>
      </c>
      <c r="J26" s="131" t="str">
        <f t="shared" si="5"/>
        <v>Upper GM Layer 1 Harmonic Number</v>
      </c>
      <c r="K26" s="98" t="str">
        <f t="shared" si="6"/>
        <v>1226,"Upper GM Layer 1 Harmonic",0,"preset_valid_1",5,Numeric,"Upper GM Layer 1 Harmonic Number"</v>
      </c>
    </row>
    <row r="27" spans="1:17" ht="15" customHeight="1" x14ac:dyDescent="0.2">
      <c r="A27" s="115"/>
      <c r="B27" s="162"/>
      <c r="C27" s="112">
        <f t="shared" si="7"/>
        <v>1227</v>
      </c>
      <c r="D27" s="147"/>
      <c r="E27" s="147" t="s">
        <v>1373</v>
      </c>
      <c r="F27" s="224" t="s">
        <v>1901</v>
      </c>
      <c r="G27" s="95">
        <v>127</v>
      </c>
      <c r="H27" s="95" t="s">
        <v>696</v>
      </c>
      <c r="J27" s="131" t="str">
        <f t="shared" si="5"/>
        <v>Upper GM Layer 2 Voice Number</v>
      </c>
      <c r="K27" s="98" t="str">
        <f t="shared" si="6"/>
        <v>1227,"Upper GM Layer 2 Voice",0,"preset_valid_1",127,Track,"Upper GM Layer 2 Voice Number"</v>
      </c>
    </row>
    <row r="28" spans="1:17" ht="15" customHeight="1" x14ac:dyDescent="0.2">
      <c r="A28" s="115"/>
      <c r="B28" s="162"/>
      <c r="C28" s="112">
        <f t="shared" si="7"/>
        <v>1228</v>
      </c>
      <c r="D28" s="147"/>
      <c r="E28" s="147" t="s">
        <v>1374</v>
      </c>
      <c r="F28" s="224" t="s">
        <v>1901</v>
      </c>
      <c r="G28" s="95">
        <v>127</v>
      </c>
      <c r="H28" s="95" t="s">
        <v>749</v>
      </c>
      <c r="J28" s="131" t="str">
        <f t="shared" si="5"/>
        <v>Upper GM Layer 2 Level Number</v>
      </c>
      <c r="K28" s="98" t="str">
        <f t="shared" si="6"/>
        <v>1228,"Upper GM Layer 2 Level",0,"preset_valid_1",127,Numeric,"Upper GM Layer 2 Level Number"</v>
      </c>
    </row>
    <row r="29" spans="1:17" ht="15" customHeight="1" x14ac:dyDescent="0.2">
      <c r="A29" s="115"/>
      <c r="B29" s="162"/>
      <c r="C29" s="112">
        <f t="shared" si="7"/>
        <v>1229</v>
      </c>
      <c r="D29" s="147"/>
      <c r="E29" s="147" t="s">
        <v>1376</v>
      </c>
      <c r="F29" s="224" t="s">
        <v>1901</v>
      </c>
      <c r="G29" s="95">
        <v>5</v>
      </c>
      <c r="H29" s="95" t="s">
        <v>749</v>
      </c>
      <c r="J29" s="131" t="str">
        <f t="shared" si="5"/>
        <v>Upper GM Layer 2 Harmonic Number</v>
      </c>
      <c r="K29" s="98" t="str">
        <f t="shared" si="6"/>
        <v>1229,"Upper GM Layer 2 Harmonic",0,"preset_valid_1",5,Numeric,"Upper GM Layer 2 Harmonic Number"</v>
      </c>
    </row>
    <row r="30" spans="1:17" ht="15" customHeight="1" x14ac:dyDescent="0.2">
      <c r="A30" s="115"/>
      <c r="B30" s="162"/>
      <c r="C30" s="112">
        <f t="shared" si="7"/>
        <v>1230</v>
      </c>
      <c r="D30" s="147"/>
      <c r="E30" s="147" t="s">
        <v>1377</v>
      </c>
      <c r="F30" s="224" t="s">
        <v>1901</v>
      </c>
      <c r="G30" s="95">
        <v>15</v>
      </c>
      <c r="H30" s="95" t="s">
        <v>696</v>
      </c>
      <c r="J30" s="131" t="str">
        <f t="shared" si="5"/>
        <v>Upper GM Layer 2 Detune Number</v>
      </c>
      <c r="K30" s="98" t="str">
        <f t="shared" si="6"/>
        <v>1230,"Upper GM Layer 2 Detune",0,"preset_valid_1",15,Track,"Upper GM Layer 2 Detune Number"</v>
      </c>
    </row>
    <row r="31" spans="1:17" s="93" customFormat="1" ht="15" customHeight="1" x14ac:dyDescent="0.2">
      <c r="A31" s="95"/>
      <c r="B31" s="162"/>
      <c r="C31" s="108" t="s">
        <v>228</v>
      </c>
      <c r="D31" s="108"/>
      <c r="E31" s="109" t="s">
        <v>1016</v>
      </c>
      <c r="F31" s="108" t="s">
        <v>1255</v>
      </c>
      <c r="G31" s="108">
        <v>0</v>
      </c>
      <c r="H31" s="108" t="s">
        <v>234</v>
      </c>
      <c r="I31" s="108"/>
      <c r="J31" s="133" t="str">
        <f>CONCATENATE("Current ",E31," Setting")</f>
        <v>Current Upper Electronic Gating Percussion Drawbars Setting</v>
      </c>
      <c r="K31" s="98" t="str">
        <f t="shared" si="6"/>
        <v>#,"Upper Electronic Gating Percussion Drawbars",0,"Upper EGP",0,None,"Current Upper Electronic Gating Percussion Drawbars Setting"</v>
      </c>
      <c r="N31" s="108"/>
      <c r="O31" s="108"/>
      <c r="P31" s="108"/>
      <c r="Q31" s="108"/>
    </row>
    <row r="32" spans="1:17" s="110" customFormat="1" ht="15" customHeight="1" x14ac:dyDescent="0.2">
      <c r="A32" s="95">
        <v>96</v>
      </c>
      <c r="B32" s="107">
        <v>96</v>
      </c>
      <c r="C32" s="95">
        <v>1096</v>
      </c>
      <c r="D32" s="95" t="s">
        <v>1004</v>
      </c>
      <c r="E32" s="95" t="str">
        <f t="shared" ref="E32:E43" si="8">CONCATENATE("DB #",A32,", ",D32)</f>
        <v>DB #96, Upper Env/Perc Drawbar 16</v>
      </c>
      <c r="F32" s="225" t="s">
        <v>1900</v>
      </c>
      <c r="G32" s="95">
        <v>127</v>
      </c>
      <c r="H32" s="95" t="s">
        <v>696</v>
      </c>
      <c r="I32" s="95"/>
      <c r="J32" s="131" t="str">
        <f>CONCATENATE(E32," Setting, enabled if correspondig bit in ENA_ENV_PERC_MODE is true (resp. EG Perc/ADSR Enable ON) ")</f>
        <v xml:space="preserve">DB #96, Upper Env/Perc Drawbar 16 Setting, enabled if correspondig bit in ENA_ENV_PERC_MODE is true (resp. EG Perc/ADSR Enable ON) </v>
      </c>
      <c r="K32" s="98" t="str">
        <f t="shared" ref="K32:K43" si="9">CONCATENATE(C32,",""",E32,""",",0,",""",F32,""",",G32,",","",H32,",""",J32,"""")</f>
        <v>1096,"DB #96, Upper Env/Perc Drawbar 16",0,"preset_valid_0",127,Track,"DB #96, Upper Env/Perc Drawbar 16 Setting, enabled if correspondig bit in ENA_ENV_PERC_MODE is true (resp. EG Perc/ADSR Enable ON) "</v>
      </c>
      <c r="N32" s="111"/>
      <c r="O32" s="100"/>
      <c r="P32" s="111"/>
      <c r="Q32" s="99"/>
    </row>
    <row r="33" spans="1:17" ht="15" customHeight="1" x14ac:dyDescent="0.2">
      <c r="A33" s="95">
        <v>97</v>
      </c>
      <c r="B33" s="107">
        <v>97</v>
      </c>
      <c r="C33" s="112">
        <f>C32+1</f>
        <v>1097</v>
      </c>
      <c r="D33" s="113" t="s">
        <v>1005</v>
      </c>
      <c r="E33" s="95" t="str">
        <f t="shared" si="8"/>
        <v>DB #97, Upper Env/Perc Drawbar 5 1/3</v>
      </c>
      <c r="F33" s="225" t="s">
        <v>1900</v>
      </c>
      <c r="G33" s="95">
        <v>127</v>
      </c>
      <c r="H33" s="95" t="s">
        <v>696</v>
      </c>
      <c r="J33" s="131" t="str">
        <f t="shared" ref="J33:J43" si="10">CONCATENATE(E33," Setting, enabled if correspondig bit in ENA_ENV_PERC_MODE is true (resp. EG Perc/ADSR Enable ON) ")</f>
        <v xml:space="preserve">DB #97, Upper Env/Perc Drawbar 5 1/3 Setting, enabled if correspondig bit in ENA_ENV_PERC_MODE is true (resp. EG Perc/ADSR Enable ON) </v>
      </c>
      <c r="K33" s="98" t="str">
        <f t="shared" si="9"/>
        <v>1097,"DB #97, Upper Env/Perc Drawbar 5 1/3",0,"preset_valid_0",127,Track,"DB #97, Upper Env/Perc Drawbar 5 1/3 Setting, enabled if correspondig bit in ENA_ENV_PERC_MODE is true (resp. EG Perc/ADSR Enable ON) "</v>
      </c>
      <c r="N33" s="111"/>
      <c r="P33" s="111"/>
    </row>
    <row r="34" spans="1:17" ht="15" customHeight="1" x14ac:dyDescent="0.2">
      <c r="A34" s="95">
        <v>98</v>
      </c>
      <c r="B34" s="107">
        <v>98</v>
      </c>
      <c r="C34" s="112">
        <f t="shared" ref="C34:C43" si="11">C33+1</f>
        <v>1098</v>
      </c>
      <c r="D34" s="113" t="s">
        <v>1006</v>
      </c>
      <c r="E34" s="95" t="str">
        <f t="shared" si="8"/>
        <v>DB #98, Upper Env/Perc Drawbar 8</v>
      </c>
      <c r="F34" s="225" t="s">
        <v>1900</v>
      </c>
      <c r="G34" s="95">
        <v>127</v>
      </c>
      <c r="H34" s="95" t="s">
        <v>696</v>
      </c>
      <c r="J34" s="131" t="str">
        <f t="shared" si="10"/>
        <v xml:space="preserve">DB #98, Upper Env/Perc Drawbar 8 Setting, enabled if correspondig bit in ENA_ENV_PERC_MODE is true (resp. EG Perc/ADSR Enable ON) </v>
      </c>
      <c r="K34" s="98" t="str">
        <f t="shared" si="9"/>
        <v>1098,"DB #98, Upper Env/Perc Drawbar 8",0,"preset_valid_0",127,Track,"DB #98, Upper Env/Perc Drawbar 8 Setting, enabled if correspondig bit in ENA_ENV_PERC_MODE is true (resp. EG Perc/ADSR Enable ON) "</v>
      </c>
    </row>
    <row r="35" spans="1:17" ht="15" customHeight="1" x14ac:dyDescent="0.2">
      <c r="A35" s="95">
        <v>99</v>
      </c>
      <c r="B35" s="107">
        <v>99</v>
      </c>
      <c r="C35" s="112">
        <f t="shared" si="11"/>
        <v>1099</v>
      </c>
      <c r="D35" s="113" t="s">
        <v>1007</v>
      </c>
      <c r="E35" s="95" t="str">
        <f t="shared" si="8"/>
        <v>DB #99, Upper Env/Perc Drawbar 4</v>
      </c>
      <c r="F35" s="225" t="s">
        <v>1900</v>
      </c>
      <c r="G35" s="95">
        <v>127</v>
      </c>
      <c r="H35" s="95" t="s">
        <v>696</v>
      </c>
      <c r="J35" s="131" t="str">
        <f t="shared" si="10"/>
        <v xml:space="preserve">DB #99, Upper Env/Perc Drawbar 4 Setting, enabled if correspondig bit in ENA_ENV_PERC_MODE is true (resp. EG Perc/ADSR Enable ON) </v>
      </c>
      <c r="K35" s="98" t="str">
        <f t="shared" si="9"/>
        <v>1099,"DB #99, Upper Env/Perc Drawbar 4",0,"preset_valid_0",127,Track,"DB #99, Upper Env/Perc Drawbar 4 Setting, enabled if correspondig bit in ENA_ENV_PERC_MODE is true (resp. EG Perc/ADSR Enable ON) "</v>
      </c>
    </row>
    <row r="36" spans="1:17" ht="15" customHeight="1" x14ac:dyDescent="0.2">
      <c r="A36" s="95">
        <v>100</v>
      </c>
      <c r="B36" s="107">
        <v>100</v>
      </c>
      <c r="C36" s="112">
        <f t="shared" si="11"/>
        <v>1100</v>
      </c>
      <c r="D36" s="113" t="s">
        <v>1008</v>
      </c>
      <c r="E36" s="95" t="str">
        <f t="shared" si="8"/>
        <v>DB #100, Upper Env/Perc Drawbar 2 2/3</v>
      </c>
      <c r="F36" s="225" t="s">
        <v>1900</v>
      </c>
      <c r="G36" s="95">
        <v>127</v>
      </c>
      <c r="H36" s="95" t="s">
        <v>696</v>
      </c>
      <c r="J36" s="131" t="str">
        <f t="shared" si="10"/>
        <v xml:space="preserve">DB #100, Upper Env/Perc Drawbar 2 2/3 Setting, enabled if correspondig bit in ENA_ENV_PERC_MODE is true (resp. EG Perc/ADSR Enable ON) </v>
      </c>
      <c r="K36" s="98" t="str">
        <f t="shared" si="9"/>
        <v>1100,"DB #100, Upper Env/Perc Drawbar 2 2/3",0,"preset_valid_0",127,Track,"DB #100, Upper Env/Perc Drawbar 2 2/3 Setting, enabled if correspondig bit in ENA_ENV_PERC_MODE is true (resp. EG Perc/ADSR Enable ON) "</v>
      </c>
    </row>
    <row r="37" spans="1:17" ht="15" customHeight="1" x14ac:dyDescent="0.2">
      <c r="A37" s="95">
        <v>101</v>
      </c>
      <c r="B37" s="107">
        <v>101</v>
      </c>
      <c r="C37" s="112">
        <f t="shared" si="11"/>
        <v>1101</v>
      </c>
      <c r="D37" s="113" t="s">
        <v>1009</v>
      </c>
      <c r="E37" s="95" t="str">
        <f t="shared" si="8"/>
        <v>DB #101, Upper Env/Perc Drawbar 2</v>
      </c>
      <c r="F37" s="225" t="s">
        <v>1900</v>
      </c>
      <c r="G37" s="95">
        <v>127</v>
      </c>
      <c r="H37" s="95" t="s">
        <v>696</v>
      </c>
      <c r="J37" s="131" t="str">
        <f t="shared" si="10"/>
        <v xml:space="preserve">DB #101, Upper Env/Perc Drawbar 2 Setting, enabled if correspondig bit in ENA_ENV_PERC_MODE is true (resp. EG Perc/ADSR Enable ON) </v>
      </c>
      <c r="K37" s="98" t="str">
        <f t="shared" si="9"/>
        <v>1101,"DB #101, Upper Env/Perc Drawbar 2",0,"preset_valid_0",127,Track,"DB #101, Upper Env/Perc Drawbar 2 Setting, enabled if correspondig bit in ENA_ENV_PERC_MODE is true (resp. EG Perc/ADSR Enable ON) "</v>
      </c>
    </row>
    <row r="38" spans="1:17" ht="15" customHeight="1" x14ac:dyDescent="0.2">
      <c r="A38" s="95">
        <v>102</v>
      </c>
      <c r="B38" s="107">
        <v>102</v>
      </c>
      <c r="C38" s="112">
        <f t="shared" si="11"/>
        <v>1102</v>
      </c>
      <c r="D38" s="113" t="s">
        <v>1010</v>
      </c>
      <c r="E38" s="95" t="str">
        <f t="shared" si="8"/>
        <v>DB #102, Upper Env/Perc Drawbar 1 3/5</v>
      </c>
      <c r="F38" s="225" t="s">
        <v>1900</v>
      </c>
      <c r="G38" s="95">
        <v>127</v>
      </c>
      <c r="H38" s="95" t="s">
        <v>696</v>
      </c>
      <c r="J38" s="131" t="str">
        <f t="shared" si="10"/>
        <v xml:space="preserve">DB #102, Upper Env/Perc Drawbar 1 3/5 Setting, enabled if correspondig bit in ENA_ENV_PERC_MODE is true (resp. EG Perc/ADSR Enable ON) </v>
      </c>
      <c r="K38" s="98" t="str">
        <f t="shared" si="9"/>
        <v>1102,"DB #102, Upper Env/Perc Drawbar 1 3/5",0,"preset_valid_0",127,Track,"DB #102, Upper Env/Perc Drawbar 1 3/5 Setting, enabled if correspondig bit in ENA_ENV_PERC_MODE is true (resp. EG Perc/ADSR Enable ON) "</v>
      </c>
    </row>
    <row r="39" spans="1:17" ht="15" customHeight="1" x14ac:dyDescent="0.2">
      <c r="A39" s="95">
        <v>103</v>
      </c>
      <c r="B39" s="107">
        <v>103</v>
      </c>
      <c r="C39" s="112">
        <f t="shared" si="11"/>
        <v>1103</v>
      </c>
      <c r="D39" s="113" t="s">
        <v>1011</v>
      </c>
      <c r="E39" s="95" t="str">
        <f t="shared" si="8"/>
        <v>DB #103, Upper Env/Perc Drawbar 1 1/3</v>
      </c>
      <c r="F39" s="225" t="s">
        <v>1900</v>
      </c>
      <c r="G39" s="95">
        <v>127</v>
      </c>
      <c r="H39" s="95" t="s">
        <v>696</v>
      </c>
      <c r="J39" s="131" t="str">
        <f t="shared" si="10"/>
        <v xml:space="preserve">DB #103, Upper Env/Perc Drawbar 1 1/3 Setting, enabled if correspondig bit in ENA_ENV_PERC_MODE is true (resp. EG Perc/ADSR Enable ON) </v>
      </c>
      <c r="K39" s="98" t="str">
        <f t="shared" si="9"/>
        <v>1103,"DB #103, Upper Env/Perc Drawbar 1 1/3",0,"preset_valid_0",127,Track,"DB #103, Upper Env/Perc Drawbar 1 1/3 Setting, enabled if correspondig bit in ENA_ENV_PERC_MODE is true (resp. EG Perc/ADSR Enable ON) "</v>
      </c>
    </row>
    <row r="40" spans="1:17" s="110" customFormat="1" ht="15" customHeight="1" x14ac:dyDescent="0.2">
      <c r="A40" s="95">
        <v>104</v>
      </c>
      <c r="B40" s="107">
        <v>104</v>
      </c>
      <c r="C40" s="112">
        <f t="shared" si="11"/>
        <v>1104</v>
      </c>
      <c r="D40" s="113" t="s">
        <v>1012</v>
      </c>
      <c r="E40" s="95" t="str">
        <f t="shared" si="8"/>
        <v>DB #104, Upper Env/Perc Drawbar 1</v>
      </c>
      <c r="F40" s="225" t="s">
        <v>1900</v>
      </c>
      <c r="G40" s="95">
        <v>127</v>
      </c>
      <c r="H40" s="95" t="s">
        <v>696</v>
      </c>
      <c r="I40" s="95"/>
      <c r="J40" s="131" t="str">
        <f t="shared" si="10"/>
        <v xml:space="preserve">DB #104, Upper Env/Perc Drawbar 1 Setting, enabled if correspondig bit in ENA_ENV_PERC_MODE is true (resp. EG Perc/ADSR Enable ON) </v>
      </c>
      <c r="K40" s="98" t="str">
        <f t="shared" si="9"/>
        <v>1104,"DB #104, Upper Env/Perc Drawbar 1",0,"preset_valid_0",127,Track,"DB #104, Upper Env/Perc Drawbar 1 Setting, enabled if correspondig bit in ENA_ENV_PERC_MODE is true (resp. EG Perc/ADSR Enable ON) "</v>
      </c>
      <c r="N40" s="100"/>
      <c r="O40" s="100"/>
      <c r="P40" s="100"/>
      <c r="Q40" s="99"/>
    </row>
    <row r="41" spans="1:17" ht="15" customHeight="1" x14ac:dyDescent="0.2">
      <c r="A41" s="95">
        <v>105</v>
      </c>
      <c r="B41" s="107">
        <v>105</v>
      </c>
      <c r="C41" s="112">
        <f t="shared" si="11"/>
        <v>1105</v>
      </c>
      <c r="D41" s="113" t="s">
        <v>1013</v>
      </c>
      <c r="E41" s="95" t="str">
        <f t="shared" si="8"/>
        <v>DB #105, Upper Env/Perc Mixture Drawbar 10</v>
      </c>
      <c r="F41" s="225" t="s">
        <v>1900</v>
      </c>
      <c r="G41" s="95">
        <v>127</v>
      </c>
      <c r="H41" s="95" t="s">
        <v>696</v>
      </c>
      <c r="J41" s="131" t="str">
        <f t="shared" si="10"/>
        <v xml:space="preserve">DB #105, Upper Env/Perc Mixture Drawbar 10 Setting, enabled if correspondig bit in ENA_ENV_PERC_MODE is true (resp. EG Perc/ADSR Enable ON) </v>
      </c>
      <c r="K41" s="98" t="str">
        <f t="shared" si="9"/>
        <v>1105,"DB #105, Upper Env/Perc Mixture Drawbar 10",0,"preset_valid_0",127,Track,"DB #105, Upper Env/Perc Mixture Drawbar 10 Setting, enabled if correspondig bit in ENA_ENV_PERC_MODE is true (resp. EG Perc/ADSR Enable ON) "</v>
      </c>
    </row>
    <row r="42" spans="1:17" ht="15" customHeight="1" x14ac:dyDescent="0.2">
      <c r="A42" s="95">
        <v>106</v>
      </c>
      <c r="B42" s="107">
        <v>106</v>
      </c>
      <c r="C42" s="112">
        <f t="shared" si="11"/>
        <v>1106</v>
      </c>
      <c r="D42" s="113" t="s">
        <v>1014</v>
      </c>
      <c r="E42" s="95" t="str">
        <f t="shared" si="8"/>
        <v>DB #106, Upper Env/Perc Mixture Drawbar 11</v>
      </c>
      <c r="F42" s="225" t="s">
        <v>1900</v>
      </c>
      <c r="G42" s="95">
        <v>127</v>
      </c>
      <c r="H42" s="95" t="s">
        <v>696</v>
      </c>
      <c r="J42" s="131" t="str">
        <f t="shared" si="10"/>
        <v xml:space="preserve">DB #106, Upper Env/Perc Mixture Drawbar 11 Setting, enabled if correspondig bit in ENA_ENV_PERC_MODE is true (resp. EG Perc/ADSR Enable ON) </v>
      </c>
      <c r="K42" s="98" t="str">
        <f t="shared" si="9"/>
        <v>1106,"DB #106, Upper Env/Perc Mixture Drawbar 11",0,"preset_valid_0",127,Track,"DB #106, Upper Env/Perc Mixture Drawbar 11 Setting, enabled if correspondig bit in ENA_ENV_PERC_MODE is true (resp. EG Perc/ADSR Enable ON) "</v>
      </c>
    </row>
    <row r="43" spans="1:17" ht="15" customHeight="1" x14ac:dyDescent="0.2">
      <c r="A43" s="95">
        <v>107</v>
      </c>
      <c r="B43" s="107">
        <v>107</v>
      </c>
      <c r="C43" s="112">
        <f t="shared" si="11"/>
        <v>1107</v>
      </c>
      <c r="D43" s="113" t="s">
        <v>1015</v>
      </c>
      <c r="E43" s="95" t="str">
        <f t="shared" si="8"/>
        <v>DB #107, Upper Env/Perc Mixture Drawbar 12</v>
      </c>
      <c r="F43" s="225" t="s">
        <v>1900</v>
      </c>
      <c r="G43" s="95">
        <v>127</v>
      </c>
      <c r="H43" s="95" t="s">
        <v>696</v>
      </c>
      <c r="J43" s="131" t="str">
        <f t="shared" si="10"/>
        <v xml:space="preserve">DB #107, Upper Env/Perc Mixture Drawbar 12 Setting, enabled if correspondig bit in ENA_ENV_PERC_MODE is true (resp. EG Perc/ADSR Enable ON) </v>
      </c>
      <c r="K43" s="98" t="str">
        <f t="shared" si="9"/>
        <v>1107,"DB #107, Upper Env/Perc Mixture Drawbar 12",0,"preset_valid_0",127,Track,"DB #107, Upper Env/Perc Mixture Drawbar 12 Setting, enabled if correspondig bit in ENA_ENV_PERC_MODE is true (resp. EG Perc/ADSR Enable ON) "</v>
      </c>
    </row>
    <row r="44" spans="1:17" s="93" customFormat="1" ht="15" customHeight="1" x14ac:dyDescent="0.2">
      <c r="A44" s="95"/>
      <c r="B44" s="162"/>
      <c r="C44" s="108" t="s">
        <v>228</v>
      </c>
      <c r="D44" s="109"/>
      <c r="E44" s="109" t="s">
        <v>700</v>
      </c>
      <c r="F44" s="108" t="s">
        <v>716</v>
      </c>
      <c r="G44" s="108">
        <v>0</v>
      </c>
      <c r="H44" s="108" t="s">
        <v>234</v>
      </c>
      <c r="I44" s="108"/>
      <c r="J44" s="133" t="str">
        <f>CONCATENATE("Current ",E44," Setting")</f>
        <v>Current Lower Drawbars Setting</v>
      </c>
      <c r="K44" s="98" t="str">
        <f>CONCATENATE(C44,",""",E44,""",",0,",""",F44,""",",G44,",","",H44,",""",J44,"""")</f>
        <v>#,"Lower Drawbars",0,"Lower DB",0,None,"Current Lower Drawbars Setting"</v>
      </c>
      <c r="N44" s="108"/>
      <c r="O44" s="108"/>
      <c r="P44" s="108"/>
      <c r="Q44" s="108"/>
    </row>
    <row r="45" spans="1:17" ht="15" customHeight="1" x14ac:dyDescent="0.2">
      <c r="A45" s="95">
        <v>16</v>
      </c>
      <c r="B45" s="107">
        <f t="shared" si="3"/>
        <v>16</v>
      </c>
      <c r="C45" s="95">
        <v>1016</v>
      </c>
      <c r="D45" s="113" t="s">
        <v>478</v>
      </c>
      <c r="E45" s="95" t="str">
        <f t="shared" ref="E45:E56" si="12">CONCATENATE("DB #",A45,", ",D45)</f>
        <v>DB #16, Lower Drawbar 16</v>
      </c>
      <c r="F45" s="160" t="s">
        <v>1653</v>
      </c>
      <c r="G45" s="95">
        <v>127</v>
      </c>
      <c r="H45" s="95" t="s">
        <v>696</v>
      </c>
      <c r="J45" s="131" t="str">
        <f t="shared" ref="J45:J56" si="13">CONCATENATE(E45," Setting")</f>
        <v>DB #16, Lower Drawbar 16 Setting</v>
      </c>
      <c r="K45" s="98" t="str">
        <f t="shared" si="2"/>
        <v>1016,"DB #16, Lower Drawbar 16",0,"preset_valid_lower",127,Track,"DB #16, Lower Drawbar 16 Setting"</v>
      </c>
    </row>
    <row r="46" spans="1:17" ht="15" customHeight="1" x14ac:dyDescent="0.2">
      <c r="A46" s="95">
        <v>17</v>
      </c>
      <c r="B46" s="107">
        <f t="shared" si="3"/>
        <v>17</v>
      </c>
      <c r="C46" s="112">
        <f t="shared" ref="C46:C56" si="14">C45+1</f>
        <v>1017</v>
      </c>
      <c r="D46" s="113" t="s">
        <v>558</v>
      </c>
      <c r="E46" s="95" t="str">
        <f t="shared" si="12"/>
        <v>DB #17, Lower Drawbar 5 1/3</v>
      </c>
      <c r="F46" s="160" t="s">
        <v>1653</v>
      </c>
      <c r="G46" s="95">
        <v>127</v>
      </c>
      <c r="H46" s="95" t="s">
        <v>696</v>
      </c>
      <c r="J46" s="131" t="str">
        <f t="shared" si="13"/>
        <v>DB #17, Lower Drawbar 5 1/3 Setting</v>
      </c>
      <c r="K46" s="98" t="str">
        <f t="shared" si="2"/>
        <v>1017,"DB #17, Lower Drawbar 5 1/3",0,"preset_valid_lower",127,Track,"DB #17, Lower Drawbar 5 1/3 Setting"</v>
      </c>
    </row>
    <row r="47" spans="1:17" ht="15" customHeight="1" x14ac:dyDescent="0.2">
      <c r="A47" s="95">
        <v>18</v>
      </c>
      <c r="B47" s="107">
        <f t="shared" si="3"/>
        <v>18</v>
      </c>
      <c r="C47" s="112">
        <f t="shared" si="14"/>
        <v>1018</v>
      </c>
      <c r="D47" s="113" t="s">
        <v>151</v>
      </c>
      <c r="E47" s="95" t="str">
        <f t="shared" si="12"/>
        <v>DB #18, Lower Drawbar 8</v>
      </c>
      <c r="F47" s="160" t="s">
        <v>1653</v>
      </c>
      <c r="G47" s="95">
        <v>127</v>
      </c>
      <c r="H47" s="95" t="s">
        <v>696</v>
      </c>
      <c r="J47" s="131" t="str">
        <f t="shared" si="13"/>
        <v>DB #18, Lower Drawbar 8 Setting</v>
      </c>
      <c r="K47" s="98" t="str">
        <f t="shared" si="2"/>
        <v>1018,"DB #18, Lower Drawbar 8",0,"preset_valid_lower",127,Track,"DB #18, Lower Drawbar 8 Setting"</v>
      </c>
      <c r="N47" s="114"/>
      <c r="P47" s="111"/>
    </row>
    <row r="48" spans="1:17" ht="15" customHeight="1" x14ac:dyDescent="0.2">
      <c r="A48" s="95">
        <v>19</v>
      </c>
      <c r="B48" s="107">
        <f t="shared" si="3"/>
        <v>19</v>
      </c>
      <c r="C48" s="112">
        <f t="shared" si="14"/>
        <v>1019</v>
      </c>
      <c r="D48" s="113" t="s">
        <v>147</v>
      </c>
      <c r="E48" s="95" t="str">
        <f t="shared" si="12"/>
        <v>DB #19, Lower Drawbar 4</v>
      </c>
      <c r="F48" s="160" t="s">
        <v>1653</v>
      </c>
      <c r="G48" s="95">
        <v>127</v>
      </c>
      <c r="H48" s="95" t="s">
        <v>696</v>
      </c>
      <c r="J48" s="131" t="str">
        <f t="shared" si="13"/>
        <v>DB #19, Lower Drawbar 4 Setting</v>
      </c>
      <c r="K48" s="98" t="str">
        <f t="shared" si="2"/>
        <v>1019,"DB #19, Lower Drawbar 4",0,"preset_valid_lower",127,Track,"DB #19, Lower Drawbar 4 Setting"</v>
      </c>
    </row>
    <row r="49" spans="1:17" ht="15" customHeight="1" x14ac:dyDescent="0.2">
      <c r="A49" s="95">
        <v>20</v>
      </c>
      <c r="B49" s="107">
        <f t="shared" si="3"/>
        <v>20</v>
      </c>
      <c r="C49" s="112">
        <f t="shared" si="14"/>
        <v>1020</v>
      </c>
      <c r="D49" s="113" t="s">
        <v>557</v>
      </c>
      <c r="E49" s="95" t="str">
        <f t="shared" si="12"/>
        <v>DB #20, Lower Drawbar 2 2/3</v>
      </c>
      <c r="F49" s="160" t="s">
        <v>1653</v>
      </c>
      <c r="G49" s="95">
        <v>127</v>
      </c>
      <c r="H49" s="95" t="s">
        <v>696</v>
      </c>
      <c r="J49" s="131" t="str">
        <f t="shared" si="13"/>
        <v>DB #20, Lower Drawbar 2 2/3 Setting</v>
      </c>
      <c r="K49" s="98" t="str">
        <f t="shared" si="2"/>
        <v>1020,"DB #20, Lower Drawbar 2 2/3",0,"preset_valid_lower",127,Track,"DB #20, Lower Drawbar 2 2/3 Setting"</v>
      </c>
    </row>
    <row r="50" spans="1:17" ht="15" customHeight="1" x14ac:dyDescent="0.2">
      <c r="A50" s="95">
        <v>21</v>
      </c>
      <c r="B50" s="107">
        <f t="shared" si="3"/>
        <v>21</v>
      </c>
      <c r="C50" s="112">
        <f t="shared" si="14"/>
        <v>1021</v>
      </c>
      <c r="D50" s="113" t="s">
        <v>145</v>
      </c>
      <c r="E50" s="95" t="str">
        <f t="shared" si="12"/>
        <v>DB #21, Lower Drawbar 2</v>
      </c>
      <c r="F50" s="160" t="s">
        <v>1653</v>
      </c>
      <c r="G50" s="95">
        <v>127</v>
      </c>
      <c r="H50" s="95" t="s">
        <v>696</v>
      </c>
      <c r="J50" s="131" t="str">
        <f t="shared" si="13"/>
        <v>DB #21, Lower Drawbar 2 Setting</v>
      </c>
      <c r="K50" s="98" t="str">
        <f t="shared" si="2"/>
        <v>1021,"DB #21, Lower Drawbar 2",0,"preset_valid_lower",127,Track,"DB #21, Lower Drawbar 2 Setting"</v>
      </c>
    </row>
    <row r="51" spans="1:17" ht="15" customHeight="1" x14ac:dyDescent="0.2">
      <c r="A51" s="95">
        <v>22</v>
      </c>
      <c r="B51" s="107">
        <f t="shared" si="3"/>
        <v>22</v>
      </c>
      <c r="C51" s="112">
        <f t="shared" si="14"/>
        <v>1022</v>
      </c>
      <c r="D51" s="113" t="s">
        <v>556</v>
      </c>
      <c r="E51" s="95" t="str">
        <f t="shared" si="12"/>
        <v>DB #22, Lower Drawbar 1 3/5</v>
      </c>
      <c r="F51" s="160" t="s">
        <v>1653</v>
      </c>
      <c r="G51" s="95">
        <v>127</v>
      </c>
      <c r="H51" s="95" t="s">
        <v>696</v>
      </c>
      <c r="J51" s="131" t="str">
        <f t="shared" si="13"/>
        <v>DB #22, Lower Drawbar 1 3/5 Setting</v>
      </c>
      <c r="K51" s="98" t="str">
        <f t="shared" si="2"/>
        <v>1022,"DB #22, Lower Drawbar 1 3/5",0,"preset_valid_lower",127,Track,"DB #22, Lower Drawbar 1 3/5 Setting"</v>
      </c>
    </row>
    <row r="52" spans="1:17" s="110" customFormat="1" ht="15" customHeight="1" x14ac:dyDescent="0.2">
      <c r="A52" s="95">
        <v>23</v>
      </c>
      <c r="B52" s="107">
        <f t="shared" si="3"/>
        <v>23</v>
      </c>
      <c r="C52" s="112">
        <f t="shared" si="14"/>
        <v>1023</v>
      </c>
      <c r="D52" s="113" t="s">
        <v>555</v>
      </c>
      <c r="E52" s="95" t="str">
        <f t="shared" si="12"/>
        <v>DB #23, Lower Drawbar 1 1/3</v>
      </c>
      <c r="F52" s="160" t="s">
        <v>1653</v>
      </c>
      <c r="G52" s="95">
        <v>127</v>
      </c>
      <c r="H52" s="95" t="s">
        <v>696</v>
      </c>
      <c r="I52" s="95"/>
      <c r="J52" s="131" t="str">
        <f t="shared" si="13"/>
        <v>DB #23, Lower Drawbar 1 1/3 Setting</v>
      </c>
      <c r="K52" s="98" t="str">
        <f t="shared" si="2"/>
        <v>1023,"DB #23, Lower Drawbar 1 1/3",0,"preset_valid_lower",127,Track,"DB #23, Lower Drawbar 1 1/3 Setting"</v>
      </c>
      <c r="N52" s="100"/>
      <c r="O52" s="100"/>
      <c r="P52" s="100"/>
      <c r="Q52" s="99"/>
    </row>
    <row r="53" spans="1:17" ht="15" customHeight="1" x14ac:dyDescent="0.2">
      <c r="A53" s="95">
        <v>24</v>
      </c>
      <c r="B53" s="107">
        <f t="shared" si="3"/>
        <v>24</v>
      </c>
      <c r="C53" s="112">
        <f t="shared" si="14"/>
        <v>1024</v>
      </c>
      <c r="D53" s="113" t="s">
        <v>144</v>
      </c>
      <c r="E53" s="95" t="str">
        <f t="shared" si="12"/>
        <v>DB #24, Lower Drawbar 1</v>
      </c>
      <c r="F53" s="160" t="s">
        <v>1653</v>
      </c>
      <c r="G53" s="95">
        <v>127</v>
      </c>
      <c r="H53" s="95" t="s">
        <v>696</v>
      </c>
      <c r="J53" s="131" t="str">
        <f t="shared" si="13"/>
        <v>DB #24, Lower Drawbar 1 Setting</v>
      </c>
      <c r="K53" s="98" t="str">
        <f t="shared" si="2"/>
        <v>1024,"DB #24, Lower Drawbar 1",0,"preset_valid_lower",127,Track,"DB #24, Lower Drawbar 1 Setting"</v>
      </c>
    </row>
    <row r="54" spans="1:17" ht="15" customHeight="1" x14ac:dyDescent="0.2">
      <c r="A54" s="95">
        <v>25</v>
      </c>
      <c r="B54" s="107">
        <f t="shared" si="3"/>
        <v>25</v>
      </c>
      <c r="C54" s="112">
        <f t="shared" si="14"/>
        <v>1025</v>
      </c>
      <c r="D54" s="113" t="s">
        <v>463</v>
      </c>
      <c r="E54" s="95" t="str">
        <f t="shared" si="12"/>
        <v>DB #25, Lower Mixture Drawbar 10</v>
      </c>
      <c r="F54" s="160" t="s">
        <v>1653</v>
      </c>
      <c r="G54" s="95">
        <v>127</v>
      </c>
      <c r="H54" s="95" t="s">
        <v>696</v>
      </c>
      <c r="J54" s="131" t="str">
        <f t="shared" si="13"/>
        <v>DB #25, Lower Mixture Drawbar 10 Setting</v>
      </c>
      <c r="K54" s="98" t="str">
        <f t="shared" si="2"/>
        <v>1025,"DB #25, Lower Mixture Drawbar 10",0,"preset_valid_lower",127,Track,"DB #25, Lower Mixture Drawbar 10 Setting"</v>
      </c>
    </row>
    <row r="55" spans="1:17" ht="15" customHeight="1" x14ac:dyDescent="0.2">
      <c r="A55" s="95">
        <v>26</v>
      </c>
      <c r="B55" s="107">
        <f t="shared" si="3"/>
        <v>26</v>
      </c>
      <c r="C55" s="112">
        <f t="shared" si="14"/>
        <v>1026</v>
      </c>
      <c r="D55" s="113" t="s">
        <v>464</v>
      </c>
      <c r="E55" s="95" t="str">
        <f t="shared" si="12"/>
        <v>DB #26, Lower Mixture Drawbar 11</v>
      </c>
      <c r="F55" s="160" t="s">
        <v>1653</v>
      </c>
      <c r="G55" s="95">
        <v>127</v>
      </c>
      <c r="H55" s="95" t="s">
        <v>696</v>
      </c>
      <c r="J55" s="131" t="str">
        <f t="shared" si="13"/>
        <v>DB #26, Lower Mixture Drawbar 11 Setting</v>
      </c>
      <c r="K55" s="98" t="str">
        <f t="shared" si="2"/>
        <v>1026,"DB #26, Lower Mixture Drawbar 11",0,"preset_valid_lower",127,Track,"DB #26, Lower Mixture Drawbar 11 Setting"</v>
      </c>
    </row>
    <row r="56" spans="1:17" ht="15" customHeight="1" x14ac:dyDescent="0.2">
      <c r="A56" s="95">
        <v>27</v>
      </c>
      <c r="B56" s="107">
        <f t="shared" si="3"/>
        <v>27</v>
      </c>
      <c r="C56" s="112">
        <f t="shared" si="14"/>
        <v>1027</v>
      </c>
      <c r="D56" s="113" t="s">
        <v>465</v>
      </c>
      <c r="E56" s="95" t="str">
        <f t="shared" si="12"/>
        <v>DB #27, Lower Mixture Drawbar 12</v>
      </c>
      <c r="F56" s="160" t="s">
        <v>1653</v>
      </c>
      <c r="G56" s="95">
        <v>127</v>
      </c>
      <c r="H56" s="95" t="s">
        <v>696</v>
      </c>
      <c r="J56" s="131" t="str">
        <f t="shared" si="13"/>
        <v>DB #27, Lower Mixture Drawbar 12 Setting</v>
      </c>
      <c r="K56" s="98" t="str">
        <f t="shared" si="2"/>
        <v>1027,"DB #27, Lower Mixture Drawbar 12",0,"preset_valid_lower",127,Track,"DB #27, Lower Mixture Drawbar 12 Setting"</v>
      </c>
    </row>
    <row r="57" spans="1:17" s="93" customFormat="1" ht="15" customHeight="1" x14ac:dyDescent="0.2">
      <c r="A57" s="95"/>
      <c r="B57" s="162"/>
      <c r="C57" s="108" t="s">
        <v>228</v>
      </c>
      <c r="D57" s="109"/>
      <c r="E57" s="109" t="s">
        <v>701</v>
      </c>
      <c r="F57" s="108" t="s">
        <v>701</v>
      </c>
      <c r="G57" s="108">
        <v>0</v>
      </c>
      <c r="H57" s="108" t="s">
        <v>234</v>
      </c>
      <c r="I57" s="108"/>
      <c r="J57" s="133" t="str">
        <f>CONCATENATE("Current ",E57," Setting")</f>
        <v>Current Lower ADSR Setting</v>
      </c>
      <c r="K57" s="98" t="str">
        <f t="shared" si="2"/>
        <v>#,"Lower ADSR",0,"Lower ADSR",0,None,"Current Lower ADSR Setting"</v>
      </c>
      <c r="N57" s="108"/>
      <c r="O57" s="108"/>
      <c r="P57" s="108"/>
      <c r="Q57" s="108"/>
    </row>
    <row r="58" spans="1:17" ht="15" customHeight="1" x14ac:dyDescent="0.2">
      <c r="A58" s="95">
        <v>56</v>
      </c>
      <c r="B58" s="107">
        <f t="shared" si="3"/>
        <v>56</v>
      </c>
      <c r="C58" s="95">
        <v>1056</v>
      </c>
      <c r="D58" s="113" t="s">
        <v>472</v>
      </c>
      <c r="E58" s="95" t="str">
        <f>CONCATENATE("DB #",A58,", ",D58)</f>
        <v>DB #56, Lower Attack</v>
      </c>
      <c r="F58" s="225" t="s">
        <v>1900</v>
      </c>
      <c r="G58" s="95">
        <v>127</v>
      </c>
      <c r="H58" s="95" t="s">
        <v>696</v>
      </c>
      <c r="J58" s="131" t="str">
        <f>CONCATENATE(E58," Setting")</f>
        <v>DB #56, Lower Attack Setting</v>
      </c>
      <c r="K58" s="98" t="str">
        <f t="shared" si="2"/>
        <v>1056,"DB #56, Lower Attack",0,"preset_valid_0",127,Track,"DB #56, Lower Attack Setting"</v>
      </c>
    </row>
    <row r="59" spans="1:17" ht="15" customHeight="1" x14ac:dyDescent="0.2">
      <c r="A59" s="95">
        <v>57</v>
      </c>
      <c r="B59" s="107">
        <f t="shared" si="3"/>
        <v>57</v>
      </c>
      <c r="C59" s="112">
        <f>C58+1</f>
        <v>1057</v>
      </c>
      <c r="D59" s="113" t="s">
        <v>473</v>
      </c>
      <c r="E59" s="95" t="str">
        <f>CONCATENATE("DB #",A59,", ",D59)</f>
        <v>DB #57, Lower Decay</v>
      </c>
      <c r="F59" s="225" t="s">
        <v>1900</v>
      </c>
      <c r="G59" s="95">
        <v>127</v>
      </c>
      <c r="H59" s="95" t="s">
        <v>696</v>
      </c>
      <c r="J59" s="131" t="str">
        <f>CONCATENATE(E59," Setting")</f>
        <v>DB #57, Lower Decay Setting</v>
      </c>
      <c r="K59" s="98" t="str">
        <f t="shared" si="2"/>
        <v>1057,"DB #57, Lower Decay",0,"preset_valid_0",127,Track,"DB #57, Lower Decay Setting"</v>
      </c>
    </row>
    <row r="60" spans="1:17" ht="15" customHeight="1" x14ac:dyDescent="0.2">
      <c r="A60" s="95">
        <v>58</v>
      </c>
      <c r="B60" s="107">
        <f t="shared" si="3"/>
        <v>58</v>
      </c>
      <c r="C60" s="112">
        <f>C59+1</f>
        <v>1058</v>
      </c>
      <c r="D60" s="113" t="s">
        <v>354</v>
      </c>
      <c r="E60" s="95" t="str">
        <f>CONCATENATE("DB #",A60,", ",D60)</f>
        <v>DB #58, Lower Sustain</v>
      </c>
      <c r="F60" s="225" t="s">
        <v>1900</v>
      </c>
      <c r="G60" s="95">
        <v>127</v>
      </c>
      <c r="H60" s="95" t="s">
        <v>696</v>
      </c>
      <c r="J60" s="131" t="str">
        <f>CONCATENATE(E60," Setting")</f>
        <v>DB #58, Lower Sustain Setting</v>
      </c>
      <c r="K60" s="98" t="str">
        <f t="shared" si="2"/>
        <v>1058,"DB #58, Lower Sustain",0,"preset_valid_0",127,Track,"DB #58, Lower Sustain Setting"</v>
      </c>
    </row>
    <row r="61" spans="1:17" ht="15" customHeight="1" x14ac:dyDescent="0.2">
      <c r="A61" s="95">
        <v>59</v>
      </c>
      <c r="B61" s="107">
        <f t="shared" si="3"/>
        <v>59</v>
      </c>
      <c r="C61" s="112">
        <f>C60+1</f>
        <v>1059</v>
      </c>
      <c r="D61" s="113" t="s">
        <v>355</v>
      </c>
      <c r="E61" s="95" t="str">
        <f>CONCATENATE("DB #",A61,", ",D61)</f>
        <v>DB #59, Lower Release</v>
      </c>
      <c r="F61" s="225" t="s">
        <v>1900</v>
      </c>
      <c r="G61" s="95">
        <v>127</v>
      </c>
      <c r="H61" s="95" t="s">
        <v>696</v>
      </c>
      <c r="J61" s="131" t="str">
        <f>CONCATENATE(E61," Setting")</f>
        <v>DB #59, Lower Release Setting</v>
      </c>
      <c r="K61" s="98" t="str">
        <f t="shared" si="2"/>
        <v>1059,"DB #59, Lower Release",0,"preset_valid_0",127,Track,"DB #59, Lower Release Setting"</v>
      </c>
    </row>
    <row r="62" spans="1:17" ht="15" customHeight="1" x14ac:dyDescent="0.2">
      <c r="A62" s="95">
        <v>60</v>
      </c>
      <c r="B62" s="107">
        <f t="shared" si="3"/>
        <v>60</v>
      </c>
      <c r="C62" s="112">
        <f>C61+1</f>
        <v>1060</v>
      </c>
      <c r="D62" s="113" t="s">
        <v>474</v>
      </c>
      <c r="E62" s="95" t="str">
        <f>CONCATENATE("DB #",A62,", ",D62)</f>
        <v>DB #60, Lower ADSR Harmonic Decay</v>
      </c>
      <c r="F62" s="225" t="s">
        <v>1900</v>
      </c>
      <c r="G62" s="95">
        <v>127</v>
      </c>
      <c r="H62" s="95" t="s">
        <v>696</v>
      </c>
      <c r="J62" s="131" t="str">
        <f>CONCATENATE(E62," Setting")</f>
        <v>DB #60, Lower ADSR Harmonic Decay Setting</v>
      </c>
      <c r="K62" s="98" t="str">
        <f t="shared" si="2"/>
        <v>1060,"DB #60, Lower ADSR Harmonic Decay",0,"preset_valid_0",127,Track,"DB #60, Lower ADSR Harmonic Decay Setting"</v>
      </c>
    </row>
    <row r="63" spans="1:17" s="93" customFormat="1" ht="15" customHeight="1" x14ac:dyDescent="0.2">
      <c r="A63" s="95"/>
      <c r="B63" s="162"/>
      <c r="C63" s="108" t="s">
        <v>228</v>
      </c>
      <c r="D63" s="109"/>
      <c r="E63" s="109" t="s">
        <v>1424</v>
      </c>
      <c r="F63" s="108" t="s">
        <v>1425</v>
      </c>
      <c r="G63" s="108">
        <v>0</v>
      </c>
      <c r="H63" s="108" t="s">
        <v>234</v>
      </c>
      <c r="I63" s="108"/>
      <c r="J63" s="133" t="str">
        <f>CONCATENATE("Current ",E63," Setting")</f>
        <v>Current Lower GM Synth Setting</v>
      </c>
      <c r="K63" s="98" t="str">
        <f t="shared" ref="K63:K70" si="15">CONCATENATE(C63,",""",E63,""",",0,",""",F63,""",",G63,",","",H63,",""",J63,"""")</f>
        <v>#,"Lower GM Synth",0,"Lower Synth",0,None,"Current Lower GM Synth Setting"</v>
      </c>
      <c r="N63" s="108"/>
      <c r="O63" s="108"/>
      <c r="P63" s="108"/>
      <c r="Q63" s="108"/>
    </row>
    <row r="64" spans="1:17" ht="15" customHeight="1" x14ac:dyDescent="0.2">
      <c r="A64" s="115"/>
      <c r="B64" s="162"/>
      <c r="C64" s="95">
        <v>1232</v>
      </c>
      <c r="D64" s="147"/>
      <c r="E64" s="147" t="s">
        <v>1367</v>
      </c>
      <c r="F64" s="224" t="s">
        <v>1901</v>
      </c>
      <c r="G64" s="95">
        <v>127</v>
      </c>
      <c r="H64" s="95" t="s">
        <v>749</v>
      </c>
      <c r="J64" s="131" t="str">
        <f t="shared" ref="J64:J70" si="16">CONCATENATE(E64," Number")</f>
        <v>Lower GM Layer 1 Voice Number</v>
      </c>
      <c r="K64" s="98" t="str">
        <f t="shared" si="15"/>
        <v>1232,"Lower GM Layer 1 Voice",0,"preset_valid_1",127,Numeric,"Lower GM Layer 1 Voice Number"</v>
      </c>
      <c r="N64" s="111"/>
      <c r="P64" s="111"/>
    </row>
    <row r="65" spans="1:17" ht="15" customHeight="1" x14ac:dyDescent="0.2">
      <c r="A65" s="115"/>
      <c r="B65" s="162"/>
      <c r="C65" s="112">
        <f t="shared" ref="C65:C70" si="17">C64+1</f>
        <v>1233</v>
      </c>
      <c r="D65" s="147"/>
      <c r="E65" s="147" t="s">
        <v>1370</v>
      </c>
      <c r="F65" s="224" t="s">
        <v>1901</v>
      </c>
      <c r="G65" s="95">
        <v>127</v>
      </c>
      <c r="H65" s="95" t="s">
        <v>696</v>
      </c>
      <c r="J65" s="131" t="str">
        <f t="shared" si="16"/>
        <v>Lower GM Layer 1 Level Number</v>
      </c>
      <c r="K65" s="98" t="str">
        <f t="shared" si="15"/>
        <v>1233,"Lower GM Layer 1 Level",0,"preset_valid_1",127,Track,"Lower GM Layer 1 Level Number"</v>
      </c>
    </row>
    <row r="66" spans="1:17" ht="15" customHeight="1" x14ac:dyDescent="0.2">
      <c r="A66" s="115"/>
      <c r="B66" s="162"/>
      <c r="C66" s="112">
        <f t="shared" si="17"/>
        <v>1234</v>
      </c>
      <c r="D66" s="147"/>
      <c r="E66" s="147" t="s">
        <v>1378</v>
      </c>
      <c r="F66" s="224" t="s">
        <v>1901</v>
      </c>
      <c r="G66" s="95">
        <v>5</v>
      </c>
      <c r="H66" s="95" t="s">
        <v>749</v>
      </c>
      <c r="J66" s="131" t="str">
        <f t="shared" si="16"/>
        <v>Lower GM Layer 1 Harmonic Number</v>
      </c>
      <c r="K66" s="98" t="str">
        <f t="shared" si="15"/>
        <v>1234,"Lower GM Layer 1 Harmonic",0,"preset_valid_1",5,Numeric,"Lower GM Layer 1 Harmonic Number"</v>
      </c>
    </row>
    <row r="67" spans="1:17" ht="15" customHeight="1" x14ac:dyDescent="0.2">
      <c r="A67" s="115"/>
      <c r="B67" s="162"/>
      <c r="C67" s="112">
        <f t="shared" si="17"/>
        <v>1235</v>
      </c>
      <c r="D67" s="147"/>
      <c r="E67" s="147" t="s">
        <v>1368</v>
      </c>
      <c r="F67" s="224" t="s">
        <v>1901</v>
      </c>
      <c r="G67" s="95">
        <v>127</v>
      </c>
      <c r="H67" s="95" t="s">
        <v>696</v>
      </c>
      <c r="J67" s="131" t="str">
        <f t="shared" si="16"/>
        <v>Lower GM Layer 2 Voice Number</v>
      </c>
      <c r="K67" s="98" t="str">
        <f t="shared" si="15"/>
        <v>1235,"Lower GM Layer 2 Voice",0,"preset_valid_1",127,Track,"Lower GM Layer 2 Voice Number"</v>
      </c>
    </row>
    <row r="68" spans="1:17" ht="15" customHeight="1" x14ac:dyDescent="0.2">
      <c r="A68" s="115"/>
      <c r="B68" s="162"/>
      <c r="C68" s="112">
        <f t="shared" si="17"/>
        <v>1236</v>
      </c>
      <c r="D68" s="147"/>
      <c r="E68" s="147" t="s">
        <v>1369</v>
      </c>
      <c r="F68" s="224" t="s">
        <v>1901</v>
      </c>
      <c r="G68" s="95">
        <v>127</v>
      </c>
      <c r="H68" s="95" t="s">
        <v>749</v>
      </c>
      <c r="J68" s="131" t="str">
        <f t="shared" si="16"/>
        <v>Lower GM Layer 2 Level Number</v>
      </c>
      <c r="K68" s="98" t="str">
        <f t="shared" si="15"/>
        <v>1236,"Lower GM Layer 2 Level",0,"preset_valid_1",127,Numeric,"Lower GM Layer 2 Level Number"</v>
      </c>
    </row>
    <row r="69" spans="1:17" ht="15" customHeight="1" x14ac:dyDescent="0.2">
      <c r="A69" s="115"/>
      <c r="B69" s="162"/>
      <c r="C69" s="112">
        <f t="shared" si="17"/>
        <v>1237</v>
      </c>
      <c r="D69" s="147"/>
      <c r="E69" s="147" t="s">
        <v>1379</v>
      </c>
      <c r="F69" s="224" t="s">
        <v>1901</v>
      </c>
      <c r="G69" s="95">
        <v>5</v>
      </c>
      <c r="H69" s="95" t="s">
        <v>749</v>
      </c>
      <c r="J69" s="131" t="str">
        <f t="shared" si="16"/>
        <v>Lower GM Layer 2 Harmonic Number</v>
      </c>
      <c r="K69" s="98" t="str">
        <f t="shared" si="15"/>
        <v>1237,"Lower GM Layer 2 Harmonic",0,"preset_valid_1",5,Numeric,"Lower GM Layer 2 Harmonic Number"</v>
      </c>
    </row>
    <row r="70" spans="1:17" ht="15" customHeight="1" x14ac:dyDescent="0.2">
      <c r="A70" s="115"/>
      <c r="B70" s="162"/>
      <c r="C70" s="112">
        <f t="shared" si="17"/>
        <v>1238</v>
      </c>
      <c r="D70" s="147"/>
      <c r="E70" s="147" t="s">
        <v>1380</v>
      </c>
      <c r="F70" s="224" t="s">
        <v>1901</v>
      </c>
      <c r="G70" s="95">
        <v>15</v>
      </c>
      <c r="H70" s="95" t="s">
        <v>696</v>
      </c>
      <c r="J70" s="131" t="str">
        <f t="shared" si="16"/>
        <v>Lower GM Layer 2 Detune Number</v>
      </c>
      <c r="K70" s="98" t="str">
        <f t="shared" si="15"/>
        <v>1238,"Lower GM Layer 2 Detune",0,"preset_valid_1",15,Track,"Lower GM Layer 2 Detune Number"</v>
      </c>
    </row>
    <row r="71" spans="1:17" s="93" customFormat="1" ht="15" customHeight="1" x14ac:dyDescent="0.2">
      <c r="A71" s="95"/>
      <c r="B71" s="162"/>
      <c r="C71" s="108" t="s">
        <v>228</v>
      </c>
      <c r="D71" s="109"/>
      <c r="E71" s="109" t="s">
        <v>698</v>
      </c>
      <c r="F71" s="108" t="s">
        <v>717</v>
      </c>
      <c r="G71" s="108">
        <v>0</v>
      </c>
      <c r="H71" s="108" t="s">
        <v>234</v>
      </c>
      <c r="I71" s="108"/>
      <c r="J71" s="133" t="str">
        <f>CONCATENATE("Current ",E71," Setting")</f>
        <v>Current Pedal Drawbars Setting</v>
      </c>
      <c r="K71" s="98" t="str">
        <f t="shared" si="2"/>
        <v>#,"Pedal Drawbars",0,"Pedal DB",0,None,"Current Pedal Drawbars Setting"</v>
      </c>
      <c r="N71" s="108"/>
      <c r="O71" s="108"/>
      <c r="P71" s="108"/>
      <c r="Q71" s="108"/>
    </row>
    <row r="72" spans="1:17" ht="15" customHeight="1" x14ac:dyDescent="0.2">
      <c r="A72" s="95">
        <v>32</v>
      </c>
      <c r="B72" s="107">
        <f t="shared" si="3"/>
        <v>32</v>
      </c>
      <c r="C72" s="95">
        <v>1032</v>
      </c>
      <c r="D72" s="113" t="s">
        <v>479</v>
      </c>
      <c r="E72" s="95" t="str">
        <f t="shared" ref="E72:E83" si="18">CONCATENATE("DB #",A72,", ",D72)</f>
        <v>DB #32, Pedal Drawbar 16</v>
      </c>
      <c r="F72" s="160" t="s">
        <v>1654</v>
      </c>
      <c r="G72" s="95">
        <v>127</v>
      </c>
      <c r="H72" s="95" t="s">
        <v>696</v>
      </c>
      <c r="J72" s="131" t="str">
        <f t="shared" ref="J72:J83" si="19">CONCATENATE(E72," Setting")</f>
        <v>DB #32, Pedal Drawbar 16 Setting</v>
      </c>
      <c r="K72" s="98" t="str">
        <f t="shared" si="2"/>
        <v>1032,"DB #32, Pedal Drawbar 16",0,"preset_valid_pedal",127,Track,"DB #32, Pedal Drawbar 16 Setting"</v>
      </c>
    </row>
    <row r="73" spans="1:17" ht="15" customHeight="1" x14ac:dyDescent="0.2">
      <c r="A73" s="95">
        <v>33</v>
      </c>
      <c r="B73" s="107">
        <f t="shared" si="3"/>
        <v>33</v>
      </c>
      <c r="C73" s="112">
        <f t="shared" ref="C73:C83" si="20">C72+1</f>
        <v>1033</v>
      </c>
      <c r="D73" s="113" t="s">
        <v>554</v>
      </c>
      <c r="E73" s="95" t="str">
        <f t="shared" si="18"/>
        <v>DB #33, Pedal Drawbar 5 1/3</v>
      </c>
      <c r="F73" s="160" t="s">
        <v>1654</v>
      </c>
      <c r="G73" s="95">
        <v>127</v>
      </c>
      <c r="H73" s="95" t="s">
        <v>696</v>
      </c>
      <c r="J73" s="131" t="str">
        <f t="shared" si="19"/>
        <v>DB #33, Pedal Drawbar 5 1/3 Setting</v>
      </c>
      <c r="K73" s="98" t="str">
        <f t="shared" si="2"/>
        <v>1033,"DB #33, Pedal Drawbar 5 1/3",0,"preset_valid_pedal",127,Track,"DB #33, Pedal Drawbar 5 1/3 Setting"</v>
      </c>
      <c r="N73" s="111"/>
      <c r="P73" s="111"/>
    </row>
    <row r="74" spans="1:17" ht="15" customHeight="1" x14ac:dyDescent="0.2">
      <c r="A74" s="95">
        <v>34</v>
      </c>
      <c r="B74" s="107">
        <f t="shared" si="3"/>
        <v>34</v>
      </c>
      <c r="C74" s="112">
        <f t="shared" si="20"/>
        <v>1034</v>
      </c>
      <c r="D74" s="113" t="s">
        <v>162</v>
      </c>
      <c r="E74" s="95" t="str">
        <f t="shared" si="18"/>
        <v>DB #34, Pedal Drawbar 8</v>
      </c>
      <c r="F74" s="160" t="s">
        <v>1654</v>
      </c>
      <c r="G74" s="95">
        <v>127</v>
      </c>
      <c r="H74" s="95" t="s">
        <v>696</v>
      </c>
      <c r="J74" s="131" t="str">
        <f t="shared" si="19"/>
        <v>DB #34, Pedal Drawbar 8 Setting</v>
      </c>
      <c r="K74" s="98" t="str">
        <f t="shared" si="2"/>
        <v>1034,"DB #34, Pedal Drawbar 8",0,"preset_valid_pedal",127,Track,"DB #34, Pedal Drawbar 8 Setting"</v>
      </c>
    </row>
    <row r="75" spans="1:17" ht="15" customHeight="1" x14ac:dyDescent="0.2">
      <c r="A75" s="95">
        <v>35</v>
      </c>
      <c r="B75" s="107">
        <f t="shared" si="3"/>
        <v>35</v>
      </c>
      <c r="C75" s="112">
        <f t="shared" si="20"/>
        <v>1035</v>
      </c>
      <c r="D75" s="113" t="s">
        <v>158</v>
      </c>
      <c r="E75" s="95" t="str">
        <f t="shared" si="18"/>
        <v>DB #35, Pedal Drawbar 4</v>
      </c>
      <c r="F75" s="160" t="s">
        <v>1654</v>
      </c>
      <c r="G75" s="95">
        <v>127</v>
      </c>
      <c r="H75" s="95" t="s">
        <v>696</v>
      </c>
      <c r="J75" s="131" t="str">
        <f t="shared" si="19"/>
        <v>DB #35, Pedal Drawbar 4 Setting</v>
      </c>
      <c r="K75" s="98" t="str">
        <f t="shared" si="2"/>
        <v>1035,"DB #35, Pedal Drawbar 4",0,"preset_valid_pedal",127,Track,"DB #35, Pedal Drawbar 4 Setting"</v>
      </c>
    </row>
    <row r="76" spans="1:17" ht="15" customHeight="1" x14ac:dyDescent="0.2">
      <c r="A76" s="95">
        <v>36</v>
      </c>
      <c r="B76" s="107">
        <f t="shared" si="3"/>
        <v>36</v>
      </c>
      <c r="C76" s="112">
        <f t="shared" si="20"/>
        <v>1036</v>
      </c>
      <c r="D76" s="113" t="s">
        <v>553</v>
      </c>
      <c r="E76" s="95" t="str">
        <f t="shared" si="18"/>
        <v>DB #36, Pedal Drawbar 2 2/3</v>
      </c>
      <c r="F76" s="160" t="s">
        <v>1654</v>
      </c>
      <c r="G76" s="95">
        <v>127</v>
      </c>
      <c r="H76" s="95" t="s">
        <v>696</v>
      </c>
      <c r="J76" s="131" t="str">
        <f t="shared" si="19"/>
        <v>DB #36, Pedal Drawbar 2 2/3 Setting</v>
      </c>
      <c r="K76" s="98" t="str">
        <f t="shared" si="2"/>
        <v>1036,"DB #36, Pedal Drawbar 2 2/3",0,"preset_valid_pedal",127,Track,"DB #36, Pedal Drawbar 2 2/3 Setting"</v>
      </c>
    </row>
    <row r="77" spans="1:17" s="110" customFormat="1" ht="15" customHeight="1" x14ac:dyDescent="0.2">
      <c r="A77" s="95">
        <v>37</v>
      </c>
      <c r="B77" s="107">
        <f t="shared" si="3"/>
        <v>37</v>
      </c>
      <c r="C77" s="112">
        <f t="shared" si="20"/>
        <v>1037</v>
      </c>
      <c r="D77" s="113" t="s">
        <v>156</v>
      </c>
      <c r="E77" s="95" t="str">
        <f t="shared" si="18"/>
        <v>DB #37, Pedal Drawbar 2</v>
      </c>
      <c r="F77" s="160" t="s">
        <v>1654</v>
      </c>
      <c r="G77" s="95">
        <v>127</v>
      </c>
      <c r="H77" s="95" t="s">
        <v>696</v>
      </c>
      <c r="I77" s="95"/>
      <c r="J77" s="131" t="str">
        <f t="shared" si="19"/>
        <v>DB #37, Pedal Drawbar 2 Setting</v>
      </c>
      <c r="K77" s="98" t="str">
        <f t="shared" si="2"/>
        <v>1037,"DB #37, Pedal Drawbar 2",0,"preset_valid_pedal",127,Track,"DB #37, Pedal Drawbar 2 Setting"</v>
      </c>
      <c r="N77" s="100"/>
      <c r="O77" s="100"/>
      <c r="P77" s="100"/>
      <c r="Q77" s="99"/>
    </row>
    <row r="78" spans="1:17" s="110" customFormat="1" ht="15" customHeight="1" x14ac:dyDescent="0.2">
      <c r="A78" s="95">
        <v>38</v>
      </c>
      <c r="B78" s="107">
        <f t="shared" si="3"/>
        <v>38</v>
      </c>
      <c r="C78" s="112">
        <f t="shared" si="20"/>
        <v>1038</v>
      </c>
      <c r="D78" s="113" t="s">
        <v>552</v>
      </c>
      <c r="E78" s="95" t="str">
        <f t="shared" si="18"/>
        <v>DB #38, Pedal Drawbar 1 3/5</v>
      </c>
      <c r="F78" s="160" t="s">
        <v>1654</v>
      </c>
      <c r="G78" s="95">
        <v>127</v>
      </c>
      <c r="H78" s="95" t="s">
        <v>696</v>
      </c>
      <c r="I78" s="95"/>
      <c r="J78" s="131" t="str">
        <f t="shared" si="19"/>
        <v>DB #38, Pedal Drawbar 1 3/5 Setting</v>
      </c>
      <c r="K78" s="98" t="str">
        <f t="shared" si="2"/>
        <v>1038,"DB #38, Pedal Drawbar 1 3/5",0,"preset_valid_pedal",127,Track,"DB #38, Pedal Drawbar 1 3/5 Setting"</v>
      </c>
      <c r="N78" s="100"/>
      <c r="O78" s="100"/>
      <c r="P78" s="100"/>
      <c r="Q78" s="99"/>
    </row>
    <row r="79" spans="1:17" ht="15" customHeight="1" x14ac:dyDescent="0.2">
      <c r="A79" s="95">
        <v>39</v>
      </c>
      <c r="B79" s="107">
        <f t="shared" si="3"/>
        <v>39</v>
      </c>
      <c r="C79" s="112">
        <f t="shared" si="20"/>
        <v>1039</v>
      </c>
      <c r="D79" s="113" t="s">
        <v>551</v>
      </c>
      <c r="E79" s="95" t="str">
        <f t="shared" si="18"/>
        <v>DB #39, Pedal Drawbar 1 1/3</v>
      </c>
      <c r="F79" s="160" t="s">
        <v>1654</v>
      </c>
      <c r="G79" s="95">
        <v>127</v>
      </c>
      <c r="H79" s="95" t="s">
        <v>696</v>
      </c>
      <c r="J79" s="131" t="str">
        <f t="shared" si="19"/>
        <v>DB #39, Pedal Drawbar 1 1/3 Setting</v>
      </c>
      <c r="K79" s="98" t="str">
        <f t="shared" si="2"/>
        <v>1039,"DB #39, Pedal Drawbar 1 1/3",0,"preset_valid_pedal",127,Track,"DB #39, Pedal Drawbar 1 1/3 Setting"</v>
      </c>
    </row>
    <row r="80" spans="1:17" ht="15" customHeight="1" x14ac:dyDescent="0.2">
      <c r="A80" s="95">
        <v>40</v>
      </c>
      <c r="B80" s="107">
        <f t="shared" si="3"/>
        <v>40</v>
      </c>
      <c r="C80" s="112">
        <f t="shared" si="20"/>
        <v>1040</v>
      </c>
      <c r="D80" s="113" t="s">
        <v>260</v>
      </c>
      <c r="E80" s="95" t="str">
        <f t="shared" si="18"/>
        <v>DB #40, Pedal Drawbar 1</v>
      </c>
      <c r="F80" s="160" t="s">
        <v>1654</v>
      </c>
      <c r="G80" s="95">
        <v>127</v>
      </c>
      <c r="H80" s="95" t="s">
        <v>696</v>
      </c>
      <c r="J80" s="131" t="str">
        <f t="shared" si="19"/>
        <v>DB #40, Pedal Drawbar 1 Setting</v>
      </c>
      <c r="K80" s="98" t="str">
        <f t="shared" si="2"/>
        <v>1040,"DB #40, Pedal Drawbar 1",0,"preset_valid_pedal",127,Track,"DB #40, Pedal Drawbar 1 Setting"</v>
      </c>
    </row>
    <row r="81" spans="1:17" ht="15" customHeight="1" x14ac:dyDescent="0.2">
      <c r="A81" s="95">
        <v>41</v>
      </c>
      <c r="B81" s="107">
        <f t="shared" si="3"/>
        <v>41</v>
      </c>
      <c r="C81" s="112">
        <f t="shared" si="20"/>
        <v>1041</v>
      </c>
      <c r="D81" s="113" t="s">
        <v>466</v>
      </c>
      <c r="E81" s="95" t="str">
        <f t="shared" si="18"/>
        <v>DB #41, Pedal Mixture Drawbar 10</v>
      </c>
      <c r="F81" s="160" t="s">
        <v>1654</v>
      </c>
      <c r="G81" s="95">
        <v>127</v>
      </c>
      <c r="H81" s="95" t="s">
        <v>696</v>
      </c>
      <c r="J81" s="131" t="str">
        <f t="shared" si="19"/>
        <v>DB #41, Pedal Mixture Drawbar 10 Setting</v>
      </c>
      <c r="K81" s="98" t="str">
        <f t="shared" si="2"/>
        <v>1041,"DB #41, Pedal Mixture Drawbar 10",0,"preset_valid_pedal",127,Track,"DB #41, Pedal Mixture Drawbar 10 Setting"</v>
      </c>
    </row>
    <row r="82" spans="1:17" ht="15" customHeight="1" x14ac:dyDescent="0.2">
      <c r="A82" s="95">
        <v>42</v>
      </c>
      <c r="B82" s="107">
        <f t="shared" si="3"/>
        <v>42</v>
      </c>
      <c r="C82" s="112">
        <f t="shared" si="20"/>
        <v>1042</v>
      </c>
      <c r="D82" s="113" t="s">
        <v>467</v>
      </c>
      <c r="E82" s="95" t="str">
        <f t="shared" si="18"/>
        <v>DB #42, Pedal Mixture Drawbar 11</v>
      </c>
      <c r="F82" s="160" t="s">
        <v>1654</v>
      </c>
      <c r="G82" s="95">
        <v>127</v>
      </c>
      <c r="H82" s="95" t="s">
        <v>696</v>
      </c>
      <c r="J82" s="131" t="str">
        <f t="shared" si="19"/>
        <v>DB #42, Pedal Mixture Drawbar 11 Setting</v>
      </c>
      <c r="K82" s="98" t="str">
        <f t="shared" si="2"/>
        <v>1042,"DB #42, Pedal Mixture Drawbar 11",0,"preset_valid_pedal",127,Track,"DB #42, Pedal Mixture Drawbar 11 Setting"</v>
      </c>
    </row>
    <row r="83" spans="1:17" ht="15" customHeight="1" x14ac:dyDescent="0.2">
      <c r="A83" s="95">
        <v>43</v>
      </c>
      <c r="B83" s="107">
        <f t="shared" si="3"/>
        <v>43</v>
      </c>
      <c r="C83" s="112">
        <f t="shared" si="20"/>
        <v>1043</v>
      </c>
      <c r="D83" s="113" t="s">
        <v>468</v>
      </c>
      <c r="E83" s="95" t="str">
        <f t="shared" si="18"/>
        <v>DB #43, Pedal Mixture Drawbar 12</v>
      </c>
      <c r="F83" s="160" t="s">
        <v>1654</v>
      </c>
      <c r="G83" s="95">
        <v>127</v>
      </c>
      <c r="H83" s="95" t="s">
        <v>696</v>
      </c>
      <c r="J83" s="131" t="str">
        <f t="shared" si="19"/>
        <v>DB #43, Pedal Mixture Drawbar 12 Setting</v>
      </c>
      <c r="K83" s="98" t="str">
        <f t="shared" si="2"/>
        <v>1043,"DB #43, Pedal Mixture Drawbar 12",0,"preset_valid_pedal",127,Track,"DB #43, Pedal Mixture Drawbar 12 Setting"</v>
      </c>
    </row>
    <row r="84" spans="1:17" s="93" customFormat="1" ht="15" customHeight="1" x14ac:dyDescent="0.2">
      <c r="A84" s="95"/>
      <c r="B84" s="162"/>
      <c r="C84" s="108" t="s">
        <v>228</v>
      </c>
      <c r="D84" s="109"/>
      <c r="E84" s="109" t="s">
        <v>1414</v>
      </c>
      <c r="F84" s="108" t="s">
        <v>1407</v>
      </c>
      <c r="G84" s="108">
        <v>0</v>
      </c>
      <c r="H84" s="108" t="s">
        <v>234</v>
      </c>
      <c r="I84" s="108"/>
      <c r="J84" s="133" t="str">
        <f>CONCATENATE("Current ",E84," Setting")</f>
        <v>Current Pedal 4 Drawbars AutoMix/H100 Setting</v>
      </c>
      <c r="K84" s="98" t="str">
        <f>CONCATENATE(C84,",""",E84,""",",0,",""",F84,""",",G84,",","",H84,",""",J84,"""")</f>
        <v>#,"Pedal 4 Drawbars AutoMix/H100",0,"Pedal DB Mix",0,None,"Current Pedal 4 Drawbars AutoMix/H100 Setting"</v>
      </c>
      <c r="N84" s="108"/>
      <c r="O84" s="108"/>
      <c r="P84" s="108"/>
      <c r="Q84" s="108"/>
    </row>
    <row r="85" spans="1:17" ht="15" customHeight="1" x14ac:dyDescent="0.2">
      <c r="A85" s="95">
        <v>72</v>
      </c>
      <c r="B85" s="107">
        <f>A85</f>
        <v>72</v>
      </c>
      <c r="C85" s="95">
        <v>1072</v>
      </c>
      <c r="D85" s="113" t="s">
        <v>563</v>
      </c>
      <c r="E85" s="95" t="str">
        <f>CONCATENATE("DB #",A85,", ",D85)</f>
        <v>DB #72, Pedal Drawbar 16 AutoMix</v>
      </c>
      <c r="F85" s="160" t="s">
        <v>1654</v>
      </c>
      <c r="G85" s="95">
        <v>127</v>
      </c>
      <c r="H85" s="95" t="s">
        <v>696</v>
      </c>
      <c r="J85" s="131" t="str">
        <f>CONCATENATE(E85," Setting")</f>
        <v>DB #72, Pedal Drawbar 16 AutoMix Setting</v>
      </c>
      <c r="K85" s="98" t="str">
        <f>CONCATENATE(C85,",""",E85,""",",0,",""",F85,""",",G85,",","",H85,",""",J85,"""")</f>
        <v>1072,"DB #72, Pedal Drawbar 16 AutoMix",0,"preset_valid_pedal",127,Track,"DB #72, Pedal Drawbar 16 AutoMix Setting"</v>
      </c>
    </row>
    <row r="86" spans="1:17" ht="15" customHeight="1" x14ac:dyDescent="0.2">
      <c r="A86" s="95">
        <v>73</v>
      </c>
      <c r="B86" s="107">
        <f>A86</f>
        <v>73</v>
      </c>
      <c r="C86" s="112">
        <f>C85+1</f>
        <v>1073</v>
      </c>
      <c r="D86" s="113" t="s">
        <v>564</v>
      </c>
      <c r="E86" s="95" t="str">
        <f>CONCATENATE("DB #",A86,", ",D86)</f>
        <v>DB #73, Pedal Drawbar 16H AutoMix</v>
      </c>
      <c r="F86" s="160" t="s">
        <v>1654</v>
      </c>
      <c r="G86" s="95">
        <v>127</v>
      </c>
      <c r="H86" s="95" t="s">
        <v>696</v>
      </c>
      <c r="J86" s="131" t="str">
        <f>CONCATENATE(E86," Setting")</f>
        <v>DB #73, Pedal Drawbar 16H AutoMix Setting</v>
      </c>
      <c r="K86" s="98" t="str">
        <f>CONCATENATE(C86,",""",E86,""",",0,",""",F86,""",",G86,",","",H86,",""",J86,"""")</f>
        <v>1073,"DB #73, Pedal Drawbar 16H AutoMix",0,"preset_valid_pedal",127,Track,"DB #73, Pedal Drawbar 16H AutoMix Setting"</v>
      </c>
    </row>
    <row r="87" spans="1:17" s="110" customFormat="1" ht="15" customHeight="1" x14ac:dyDescent="0.2">
      <c r="A87" s="95">
        <v>74</v>
      </c>
      <c r="B87" s="107">
        <f>A87</f>
        <v>74</v>
      </c>
      <c r="C87" s="112">
        <f>C86+1</f>
        <v>1074</v>
      </c>
      <c r="D87" s="113" t="s">
        <v>565</v>
      </c>
      <c r="E87" s="95" t="str">
        <f>CONCATENATE("DB #",A87,", ",D87)</f>
        <v>DB #74, Pedal Drawbar 8 AutoMix</v>
      </c>
      <c r="F87" s="160" t="s">
        <v>1654</v>
      </c>
      <c r="G87" s="95">
        <v>127</v>
      </c>
      <c r="H87" s="95" t="s">
        <v>696</v>
      </c>
      <c r="I87" s="95"/>
      <c r="J87" s="131" t="str">
        <f>CONCATENATE(E87," Setting")</f>
        <v>DB #74, Pedal Drawbar 8 AutoMix Setting</v>
      </c>
      <c r="K87" s="98" t="str">
        <f>CONCATENATE(C87,",""",E87,""",",0,",""",F87,""",",G87,",","",H87,",""",J87,"""")</f>
        <v>1074,"DB #74, Pedal Drawbar 8 AutoMix",0,"preset_valid_pedal",127,Track,"DB #74, Pedal Drawbar 8 AutoMix Setting"</v>
      </c>
      <c r="N87" s="111"/>
      <c r="O87" s="100"/>
      <c r="P87" s="111"/>
      <c r="Q87" s="99"/>
    </row>
    <row r="88" spans="1:17" ht="15" customHeight="1" x14ac:dyDescent="0.2">
      <c r="A88" s="95">
        <v>75</v>
      </c>
      <c r="B88" s="107">
        <f>A88</f>
        <v>75</v>
      </c>
      <c r="C88" s="112">
        <f>C87+1</f>
        <v>1075</v>
      </c>
      <c r="D88" s="113" t="s">
        <v>566</v>
      </c>
      <c r="E88" s="95" t="str">
        <f>CONCATENATE("DB #",A88,", ",D88)</f>
        <v>DB #75, Pedal Drawbar 8H AutoMix</v>
      </c>
      <c r="F88" s="160" t="s">
        <v>1654</v>
      </c>
      <c r="G88" s="95">
        <v>127</v>
      </c>
      <c r="H88" s="95" t="s">
        <v>696</v>
      </c>
      <c r="J88" s="131" t="str">
        <f>CONCATENATE(E88," Setting")</f>
        <v>DB #75, Pedal Drawbar 8H AutoMix Setting</v>
      </c>
      <c r="K88" s="98" t="str">
        <f>CONCATENATE(C88,",""",E88,""",",0,",""",F88,""",",G88,",","",H88,",""",J88,"""")</f>
        <v>1075,"DB #75, Pedal Drawbar 8H AutoMix",0,"preset_valid_pedal",127,Track,"DB #75, Pedal Drawbar 8H AutoMix Setting"</v>
      </c>
    </row>
    <row r="89" spans="1:17" s="93" customFormat="1" ht="15" customHeight="1" x14ac:dyDescent="0.2">
      <c r="A89" s="95"/>
      <c r="B89" s="107"/>
      <c r="C89" s="108" t="s">
        <v>228</v>
      </c>
      <c r="D89" s="109"/>
      <c r="E89" s="109" t="s">
        <v>729</v>
      </c>
      <c r="F89" s="108" t="s">
        <v>729</v>
      </c>
      <c r="G89" s="108">
        <v>0</v>
      </c>
      <c r="H89" s="108" t="s">
        <v>234</v>
      </c>
      <c r="I89" s="108"/>
      <c r="J89" s="133" t="str">
        <f>CONCATENATE("Current ",E89," Setting")</f>
        <v>Current Pedal ADSR Setting</v>
      </c>
      <c r="K89" s="98" t="str">
        <f t="shared" si="2"/>
        <v>#,"Pedal ADSR",0,"Pedal ADSR",0,None,"Current Pedal ADSR Setting"</v>
      </c>
      <c r="N89" s="108"/>
      <c r="O89" s="108"/>
      <c r="P89" s="108"/>
      <c r="Q89" s="108"/>
    </row>
    <row r="90" spans="1:17" ht="15" customHeight="1" x14ac:dyDescent="0.2">
      <c r="A90" s="95">
        <v>64</v>
      </c>
      <c r="B90" s="107">
        <f t="shared" si="3"/>
        <v>64</v>
      </c>
      <c r="C90" s="95">
        <v>1064</v>
      </c>
      <c r="D90" s="113" t="s">
        <v>475</v>
      </c>
      <c r="E90" s="95" t="str">
        <f>CONCATENATE("DB #",A90,", ",D90)</f>
        <v>DB #64, Pedal Attack</v>
      </c>
      <c r="F90" s="225" t="s">
        <v>1900</v>
      </c>
      <c r="G90" s="95">
        <v>127</v>
      </c>
      <c r="H90" s="95" t="s">
        <v>696</v>
      </c>
      <c r="J90" s="131" t="str">
        <f>CONCATENATE(E90," Setting")</f>
        <v>DB #64, Pedal Attack Setting</v>
      </c>
      <c r="K90" s="98" t="str">
        <f t="shared" si="2"/>
        <v>1064,"DB #64, Pedal Attack",0,"preset_valid_0",127,Track,"DB #64, Pedal Attack Setting"</v>
      </c>
    </row>
    <row r="91" spans="1:17" ht="15" customHeight="1" x14ac:dyDescent="0.2">
      <c r="A91" s="95">
        <v>65</v>
      </c>
      <c r="B91" s="107">
        <f t="shared" si="3"/>
        <v>65</v>
      </c>
      <c r="C91" s="112">
        <f>C90+1</f>
        <v>1065</v>
      </c>
      <c r="D91" s="113" t="s">
        <v>476</v>
      </c>
      <c r="E91" s="95" t="str">
        <f>CONCATENATE("DB #",A91,", ",D91)</f>
        <v>DB #65, Pedal Decay</v>
      </c>
      <c r="F91" s="225" t="s">
        <v>1900</v>
      </c>
      <c r="G91" s="95">
        <v>127</v>
      </c>
      <c r="H91" s="95" t="s">
        <v>696</v>
      </c>
      <c r="J91" s="131" t="str">
        <f>CONCATENATE(E91," Setting")</f>
        <v>DB #65, Pedal Decay Setting</v>
      </c>
      <c r="K91" s="98" t="str">
        <f t="shared" si="2"/>
        <v>1065,"DB #65, Pedal Decay",0,"preset_valid_0",127,Track,"DB #65, Pedal Decay Setting"</v>
      </c>
      <c r="N91" s="111"/>
      <c r="P91" s="111"/>
    </row>
    <row r="92" spans="1:17" ht="15" customHeight="1" x14ac:dyDescent="0.2">
      <c r="A92" s="95">
        <v>66</v>
      </c>
      <c r="B92" s="107">
        <f t="shared" si="3"/>
        <v>66</v>
      </c>
      <c r="C92" s="112">
        <f>C91+1</f>
        <v>1066</v>
      </c>
      <c r="D92" s="113" t="s">
        <v>357</v>
      </c>
      <c r="E92" s="95" t="str">
        <f>CONCATENATE("DB #",A92,", ",D92)</f>
        <v>DB #66, Pedal Sustain</v>
      </c>
      <c r="F92" s="225" t="s">
        <v>1900</v>
      </c>
      <c r="G92" s="95">
        <v>127</v>
      </c>
      <c r="H92" s="95" t="s">
        <v>696</v>
      </c>
      <c r="J92" s="131" t="str">
        <f>CONCATENATE(E92," Setting")</f>
        <v>DB #66, Pedal Sustain Setting</v>
      </c>
      <c r="K92" s="98" t="str">
        <f t="shared" si="2"/>
        <v>1066,"DB #66, Pedal Sustain",0,"preset_valid_0",127,Track,"DB #66, Pedal Sustain Setting"</v>
      </c>
    </row>
    <row r="93" spans="1:17" ht="15" customHeight="1" x14ac:dyDescent="0.2">
      <c r="A93" s="95">
        <v>67</v>
      </c>
      <c r="B93" s="107">
        <f t="shared" si="3"/>
        <v>67</v>
      </c>
      <c r="C93" s="112">
        <f>C92+1</f>
        <v>1067</v>
      </c>
      <c r="D93" s="113" t="s">
        <v>358</v>
      </c>
      <c r="E93" s="95" t="str">
        <f>CONCATENATE("DB #",A93,", ",D93)</f>
        <v>DB #67, Pedal Release</v>
      </c>
      <c r="F93" s="225" t="s">
        <v>1900</v>
      </c>
      <c r="G93" s="95">
        <v>127</v>
      </c>
      <c r="H93" s="95" t="s">
        <v>696</v>
      </c>
      <c r="J93" s="131" t="str">
        <f>CONCATENATE(E93," Setting")</f>
        <v>DB #67, Pedal Release Setting</v>
      </c>
      <c r="K93" s="98" t="str">
        <f t="shared" si="2"/>
        <v>1067,"DB #67, Pedal Release",0,"preset_valid_0",127,Track,"DB #67, Pedal Release Setting"</v>
      </c>
    </row>
    <row r="94" spans="1:17" ht="15" customHeight="1" x14ac:dyDescent="0.2">
      <c r="A94" s="95">
        <v>68</v>
      </c>
      <c r="B94" s="107">
        <f t="shared" si="3"/>
        <v>68</v>
      </c>
      <c r="C94" s="112">
        <f>C93+1</f>
        <v>1068</v>
      </c>
      <c r="D94" s="113" t="s">
        <v>477</v>
      </c>
      <c r="E94" s="95" t="str">
        <f>CONCATENATE("DB #",A94,", ",D94)</f>
        <v>DB #68, Pedal ADSR Harmonic Decay</v>
      </c>
      <c r="F94" s="225" t="s">
        <v>1900</v>
      </c>
      <c r="G94" s="95">
        <v>127</v>
      </c>
      <c r="H94" s="95" t="s">
        <v>696</v>
      </c>
      <c r="J94" s="131" t="str">
        <f>CONCATENATE(E94," Setting")</f>
        <v>DB #68, Pedal ADSR Harmonic Decay Setting</v>
      </c>
      <c r="K94" s="98" t="str">
        <f t="shared" ref="K94:K179" si="21">CONCATENATE(C94,",""",E94,""",",0,",""",F94,""",",G94,",","",H94,",""",J94,"""")</f>
        <v>1068,"DB #68, Pedal ADSR Harmonic Decay",0,"preset_valid_0",127,Track,"DB #68, Pedal ADSR Harmonic Decay Setting"</v>
      </c>
    </row>
    <row r="95" spans="1:17" s="93" customFormat="1" ht="15" customHeight="1" x14ac:dyDescent="0.2">
      <c r="A95" s="95"/>
      <c r="B95" s="162"/>
      <c r="C95" s="108" t="s">
        <v>228</v>
      </c>
      <c r="D95" s="109"/>
      <c r="E95" s="109" t="s">
        <v>1426</v>
      </c>
      <c r="F95" s="108" t="s">
        <v>1427</v>
      </c>
      <c r="G95" s="108">
        <v>0</v>
      </c>
      <c r="H95" s="108" t="s">
        <v>234</v>
      </c>
      <c r="I95" s="108"/>
      <c r="J95" s="133" t="str">
        <f>CONCATENATE("Current ",E95," Setting")</f>
        <v>Current Pedal GM Synth Setting</v>
      </c>
      <c r="K95" s="98" t="str">
        <f t="shared" ref="K95:K102" si="22">CONCATENATE(C95,",""",E95,""",",0,",""",F95,""",",G95,",","",H95,",""",J95,"""")</f>
        <v>#,"Pedal GM Synth",0,"Pedal Synth",0,None,"Current Pedal GM Synth Setting"</v>
      </c>
      <c r="N95" s="108"/>
      <c r="O95" s="108"/>
      <c r="P95" s="108"/>
      <c r="Q95" s="108"/>
    </row>
    <row r="96" spans="1:17" ht="15" customHeight="1" x14ac:dyDescent="0.2">
      <c r="B96" s="162"/>
      <c r="C96" s="95">
        <v>1240</v>
      </c>
      <c r="D96" s="147"/>
      <c r="E96" s="147" t="s">
        <v>1363</v>
      </c>
      <c r="F96" s="224" t="s">
        <v>1901</v>
      </c>
      <c r="G96" s="95">
        <v>127</v>
      </c>
      <c r="H96" s="95" t="s">
        <v>749</v>
      </c>
      <c r="J96" s="131" t="str">
        <f t="shared" ref="J96:J102" si="23">CONCATENATE(E96," Number")</f>
        <v>Pedal GM Layer 1 Voice Number</v>
      </c>
      <c r="K96" s="98" t="str">
        <f t="shared" si="22"/>
        <v>1240,"Pedal GM Layer 1 Voice",0,"preset_valid_1",127,Numeric,"Pedal GM Layer 1 Voice Number"</v>
      </c>
    </row>
    <row r="97" spans="1:17" ht="15" customHeight="1" x14ac:dyDescent="0.2">
      <c r="B97" s="162"/>
      <c r="C97" s="112">
        <f t="shared" ref="C97:C102" si="24">C96+1</f>
        <v>1241</v>
      </c>
      <c r="D97" s="147"/>
      <c r="E97" s="147" t="s">
        <v>1365</v>
      </c>
      <c r="F97" s="224" t="s">
        <v>1901</v>
      </c>
      <c r="G97" s="95">
        <v>127</v>
      </c>
      <c r="H97" s="95" t="s">
        <v>696</v>
      </c>
      <c r="J97" s="131" t="str">
        <f t="shared" si="23"/>
        <v>Pedal GM Layer 1 Level Number</v>
      </c>
      <c r="K97" s="98" t="str">
        <f t="shared" si="22"/>
        <v>1241,"Pedal GM Layer 1 Level",0,"preset_valid_1",127,Track,"Pedal GM Layer 1 Level Number"</v>
      </c>
    </row>
    <row r="98" spans="1:17" ht="15" customHeight="1" x14ac:dyDescent="0.2">
      <c r="B98" s="162"/>
      <c r="C98" s="112">
        <f t="shared" si="24"/>
        <v>1242</v>
      </c>
      <c r="D98" s="147"/>
      <c r="E98" s="147" t="s">
        <v>1381</v>
      </c>
      <c r="F98" s="224" t="s">
        <v>1901</v>
      </c>
      <c r="G98" s="95">
        <v>5</v>
      </c>
      <c r="H98" s="95" t="s">
        <v>749</v>
      </c>
      <c r="J98" s="131" t="str">
        <f t="shared" si="23"/>
        <v>Pedal GM Layer 1 Harmonic Number</v>
      </c>
      <c r="K98" s="98" t="str">
        <f t="shared" si="22"/>
        <v>1242,"Pedal GM Layer 1 Harmonic",0,"preset_valid_1",5,Numeric,"Pedal GM Layer 1 Harmonic Number"</v>
      </c>
    </row>
    <row r="99" spans="1:17" ht="15" customHeight="1" x14ac:dyDescent="0.2">
      <c r="B99" s="162"/>
      <c r="C99" s="112">
        <f t="shared" si="24"/>
        <v>1243</v>
      </c>
      <c r="D99" s="147"/>
      <c r="E99" s="147" t="s">
        <v>1364</v>
      </c>
      <c r="F99" s="224" t="s">
        <v>1901</v>
      </c>
      <c r="G99" s="95">
        <v>127</v>
      </c>
      <c r="H99" s="95" t="s">
        <v>696</v>
      </c>
      <c r="J99" s="131" t="str">
        <f t="shared" si="23"/>
        <v>Pedal GM Layer 2 Voice Number</v>
      </c>
      <c r="K99" s="98" t="str">
        <f t="shared" si="22"/>
        <v>1243,"Pedal GM Layer 2 Voice",0,"preset_valid_1",127,Track,"Pedal GM Layer 2 Voice Number"</v>
      </c>
    </row>
    <row r="100" spans="1:17" ht="15" customHeight="1" x14ac:dyDescent="0.2">
      <c r="A100" s="115"/>
      <c r="B100" s="162"/>
      <c r="C100" s="112">
        <f t="shared" si="24"/>
        <v>1244</v>
      </c>
      <c r="D100" s="147"/>
      <c r="E100" s="147" t="s">
        <v>1366</v>
      </c>
      <c r="F100" s="224" t="s">
        <v>1901</v>
      </c>
      <c r="G100" s="95">
        <v>127</v>
      </c>
      <c r="H100" s="95" t="s">
        <v>749</v>
      </c>
      <c r="J100" s="131" t="str">
        <f t="shared" si="23"/>
        <v>Pedal GM Layer 2 Level Number</v>
      </c>
      <c r="K100" s="98" t="str">
        <f t="shared" si="22"/>
        <v>1244,"Pedal GM Layer 2 Level",0,"preset_valid_1",127,Numeric,"Pedal GM Layer 2 Level Number"</v>
      </c>
    </row>
    <row r="101" spans="1:17" ht="15" customHeight="1" x14ac:dyDescent="0.2">
      <c r="A101" s="115"/>
      <c r="B101" s="162"/>
      <c r="C101" s="112">
        <f t="shared" si="24"/>
        <v>1245</v>
      </c>
      <c r="D101" s="147"/>
      <c r="E101" s="147" t="s">
        <v>1382</v>
      </c>
      <c r="F101" s="224" t="s">
        <v>1901</v>
      </c>
      <c r="G101" s="95">
        <v>5</v>
      </c>
      <c r="H101" s="95" t="s">
        <v>749</v>
      </c>
      <c r="J101" s="131" t="str">
        <f t="shared" si="23"/>
        <v>Pedal GM Layer 2 Harmonic Number</v>
      </c>
      <c r="K101" s="98" t="str">
        <f t="shared" si="22"/>
        <v>1245,"Pedal GM Layer 2 Harmonic",0,"preset_valid_1",5,Numeric,"Pedal GM Layer 2 Harmonic Number"</v>
      </c>
    </row>
    <row r="102" spans="1:17" ht="15" customHeight="1" x14ac:dyDescent="0.2">
      <c r="A102" s="115"/>
      <c r="B102" s="162"/>
      <c r="C102" s="112">
        <f t="shared" si="24"/>
        <v>1246</v>
      </c>
      <c r="D102" s="147"/>
      <c r="E102" s="147" t="s">
        <v>1383</v>
      </c>
      <c r="F102" s="224" t="s">
        <v>1901</v>
      </c>
      <c r="G102" s="95">
        <v>15</v>
      </c>
      <c r="H102" s="95" t="s">
        <v>696</v>
      </c>
      <c r="J102" s="131" t="str">
        <f t="shared" si="23"/>
        <v>Pedal GM Layer 2 Detune Number</v>
      </c>
      <c r="K102" s="98" t="str">
        <f t="shared" si="22"/>
        <v>1246,"Pedal GM Layer 2 Detune",0,"preset_valid_1",15,Track,"Pedal GM Layer 2 Detune Number"</v>
      </c>
    </row>
    <row r="103" spans="1:17" s="93" customFormat="1" ht="15" customHeight="1" x14ac:dyDescent="0.2">
      <c r="A103" s="115" t="s">
        <v>809</v>
      </c>
      <c r="B103" s="162"/>
      <c r="C103" s="108" t="s">
        <v>228</v>
      </c>
      <c r="D103" s="108"/>
      <c r="E103" s="109" t="s">
        <v>1341</v>
      </c>
      <c r="F103" s="108" t="s">
        <v>721</v>
      </c>
      <c r="G103" s="108">
        <v>0</v>
      </c>
      <c r="H103" s="108" t="s">
        <v>234</v>
      </c>
      <c r="I103" s="108"/>
      <c r="J103" s="134" t="s">
        <v>915</v>
      </c>
      <c r="K103" s="98" t="str">
        <f t="shared" si="21"/>
        <v>#,"Volumes and Trim Pots",0,"Volume Pots",0,None,"Volume Drawbars/Pots"</v>
      </c>
      <c r="N103" s="108"/>
      <c r="O103" s="108"/>
      <c r="P103" s="108"/>
      <c r="Q103" s="108"/>
    </row>
    <row r="104" spans="1:17" ht="15" customHeight="1" x14ac:dyDescent="0.2">
      <c r="A104" s="115">
        <v>80</v>
      </c>
      <c r="B104" s="107">
        <v>80</v>
      </c>
      <c r="C104" s="95">
        <v>1080</v>
      </c>
      <c r="D104" s="113"/>
      <c r="E104" s="113" t="s">
        <v>1846</v>
      </c>
      <c r="F104" s="223" t="s">
        <v>1902</v>
      </c>
      <c r="G104" s="95">
        <v>127</v>
      </c>
      <c r="H104" s="100" t="s">
        <v>696</v>
      </c>
      <c r="I104" s="100"/>
      <c r="J104" s="135" t="s">
        <v>916</v>
      </c>
      <c r="K104" s="98" t="str">
        <f t="shared" si="21"/>
        <v>1080,"Master Volume (RealOrgan:Front)",0,"preset_valid_2",127,Track,"Master Output Volume"</v>
      </c>
    </row>
    <row r="105" spans="1:17" ht="15" customHeight="1" x14ac:dyDescent="0.2">
      <c r="A105" s="115">
        <v>81</v>
      </c>
      <c r="B105" s="107">
        <v>81</v>
      </c>
      <c r="C105" s="112">
        <f t="shared" ref="C105:C133" si="25">C104+1</f>
        <v>1081</v>
      </c>
      <c r="D105" s="113"/>
      <c r="E105" s="113" t="s">
        <v>2759</v>
      </c>
      <c r="F105" s="223" t="s">
        <v>1902</v>
      </c>
      <c r="G105" s="95">
        <v>127</v>
      </c>
      <c r="H105" s="100" t="s">
        <v>696</v>
      </c>
      <c r="I105" s="100"/>
      <c r="J105" s="135" t="s">
        <v>917</v>
      </c>
      <c r="K105" s="98" t="str">
        <f t="shared" si="21"/>
        <v>1081,"Tube Amp Gain",0,"preset_valid_2",127,Track,"Rotary Simulation Tube Amp Input Gain (affects tube amp distortion)"</v>
      </c>
    </row>
    <row r="106" spans="1:17" ht="15" customHeight="1" x14ac:dyDescent="0.2">
      <c r="A106" s="115">
        <v>82</v>
      </c>
      <c r="B106" s="107">
        <v>82</v>
      </c>
      <c r="C106" s="112">
        <f t="shared" si="25"/>
        <v>1082</v>
      </c>
      <c r="D106" s="113"/>
      <c r="E106" s="113" t="s">
        <v>166</v>
      </c>
      <c r="F106" s="223" t="s">
        <v>1902</v>
      </c>
      <c r="G106" s="95">
        <v>127</v>
      </c>
      <c r="H106" s="100" t="s">
        <v>696</v>
      </c>
      <c r="I106" s="100"/>
      <c r="J106" s="135" t="s">
        <v>918</v>
      </c>
      <c r="K106" s="98" t="str">
        <f t="shared" si="21"/>
        <v>1082,"Upper Volume",0,"preset_valid_2",127,Track,"Upper Manual Volume Adjust (full level required for tube distortion)"</v>
      </c>
    </row>
    <row r="107" spans="1:17" ht="15" customHeight="1" x14ac:dyDescent="0.2">
      <c r="A107" s="115">
        <v>83</v>
      </c>
      <c r="B107" s="107">
        <v>83</v>
      </c>
      <c r="C107" s="112">
        <f t="shared" si="25"/>
        <v>1083</v>
      </c>
      <c r="D107" s="113"/>
      <c r="E107" s="113" t="s">
        <v>246</v>
      </c>
      <c r="F107" s="223" t="s">
        <v>1902</v>
      </c>
      <c r="G107" s="95">
        <v>127</v>
      </c>
      <c r="H107" s="100" t="s">
        <v>696</v>
      </c>
      <c r="I107" s="100"/>
      <c r="J107" s="135" t="s">
        <v>919</v>
      </c>
      <c r="K107" s="98" t="str">
        <f t="shared" si="21"/>
        <v>1083,"Lower Volume",0,"preset_valid_2",127,Track,"Lower Manual Volume Adjust (full level required for tube distortion)"</v>
      </c>
    </row>
    <row r="108" spans="1:17" ht="15" customHeight="1" x14ac:dyDescent="0.2">
      <c r="A108" s="115">
        <v>84</v>
      </c>
      <c r="B108" s="107">
        <v>84</v>
      </c>
      <c r="C108" s="112">
        <f t="shared" si="25"/>
        <v>1084</v>
      </c>
      <c r="D108" s="113"/>
      <c r="E108" s="113" t="s">
        <v>187</v>
      </c>
      <c r="F108" s="223" t="s">
        <v>1902</v>
      </c>
      <c r="G108" s="95">
        <v>127</v>
      </c>
      <c r="H108" s="100" t="s">
        <v>696</v>
      </c>
      <c r="I108" s="100"/>
      <c r="J108" s="135" t="s">
        <v>920</v>
      </c>
      <c r="K108" s="98" t="str">
        <f t="shared" si="21"/>
        <v>1084,"Pedal Volume",0,"preset_valid_2",127,Track,"Pedal Volume Adjust (full level required for tube distortion)"</v>
      </c>
    </row>
    <row r="109" spans="1:17" ht="15" customHeight="1" x14ac:dyDescent="0.2">
      <c r="A109" s="115">
        <v>85</v>
      </c>
      <c r="B109" s="107">
        <v>85</v>
      </c>
      <c r="C109" s="112">
        <f t="shared" si="25"/>
        <v>1085</v>
      </c>
      <c r="D109" s="113"/>
      <c r="E109" s="113" t="s">
        <v>1864</v>
      </c>
      <c r="F109" s="223" t="s">
        <v>1902</v>
      </c>
      <c r="G109" s="95">
        <v>127</v>
      </c>
      <c r="H109" s="100" t="s">
        <v>696</v>
      </c>
      <c r="I109" s="100"/>
      <c r="J109" s="135" t="s">
        <v>1089</v>
      </c>
      <c r="K109" s="98" t="str">
        <f t="shared" si="21"/>
        <v>1085,"Upper Perc&amp;Bypass (Dry) Volume",0,"preset_valid_2",127,Track,"Upper Dry Channel Volume Adjust (VibCh/PHR Bypass)"</v>
      </c>
    </row>
    <row r="110" spans="1:17" ht="15" customHeight="1" x14ac:dyDescent="0.2">
      <c r="A110" s="115">
        <v>86</v>
      </c>
      <c r="B110" s="107">
        <v>86</v>
      </c>
      <c r="C110" s="112">
        <f t="shared" si="25"/>
        <v>1086</v>
      </c>
      <c r="D110" s="113"/>
      <c r="E110" s="113" t="s">
        <v>1242</v>
      </c>
      <c r="F110" s="223" t="s">
        <v>1902</v>
      </c>
      <c r="G110" s="95">
        <v>127</v>
      </c>
      <c r="H110" s="100" t="s">
        <v>696</v>
      </c>
      <c r="I110" s="100"/>
      <c r="J110" s="135" t="s">
        <v>1242</v>
      </c>
      <c r="K110" s="98" t="str">
        <f t="shared" ref="K110:K122" si="26">CONCATENATE(C110,",""",E110,""",",0,",""",F110,""",",G110,",","",H110,",""",J110,"""")</f>
        <v>1086,"Overall Reverb",0,"preset_valid_2",127,Track,"Overall Reverb"</v>
      </c>
    </row>
    <row r="111" spans="1:17" ht="15" customHeight="1" x14ac:dyDescent="0.2">
      <c r="A111" s="115">
        <v>87</v>
      </c>
      <c r="B111" s="107">
        <v>87</v>
      </c>
      <c r="C111" s="112">
        <f t="shared" si="25"/>
        <v>1087</v>
      </c>
      <c r="E111" s="113" t="s">
        <v>1342</v>
      </c>
      <c r="F111" s="223" t="s">
        <v>1902</v>
      </c>
      <c r="G111" s="95">
        <v>127</v>
      </c>
      <c r="H111" s="100" t="s">
        <v>696</v>
      </c>
      <c r="I111" s="100"/>
      <c r="J111" s="135" t="s">
        <v>921</v>
      </c>
      <c r="K111" s="98" t="str">
        <f t="shared" si="26"/>
        <v>1087,"AO28 Tone Pot",0,"preset_valid_2",127,Track,"Tone Pot on AO28 Preamp (treble adjust)"</v>
      </c>
    </row>
    <row r="112" spans="1:17" ht="15" customHeight="1" x14ac:dyDescent="0.2">
      <c r="A112" s="115">
        <v>88</v>
      </c>
      <c r="B112" s="107">
        <v>88</v>
      </c>
      <c r="C112" s="112">
        <f t="shared" si="25"/>
        <v>1088</v>
      </c>
      <c r="E112" s="113" t="s">
        <v>1343</v>
      </c>
      <c r="F112" s="223" t="s">
        <v>1902</v>
      </c>
      <c r="G112" s="95">
        <v>127</v>
      </c>
      <c r="H112" s="100" t="s">
        <v>696</v>
      </c>
      <c r="I112" s="100"/>
      <c r="J112" s="135" t="s">
        <v>922</v>
      </c>
      <c r="K112" s="98" t="str">
        <f t="shared" si="26"/>
        <v>1088,"AO28 Trim Cap Swell",0,"preset_valid_2",127,Track,"Swell Cap Trim on AO28 Preamp (organ G-G output level adust prior to tube amp)"</v>
      </c>
    </row>
    <row r="113" spans="1:17" ht="15" customHeight="1" x14ac:dyDescent="0.2">
      <c r="A113" s="115">
        <v>89</v>
      </c>
      <c r="B113" s="107">
        <v>89</v>
      </c>
      <c r="C113" s="112">
        <f t="shared" si="25"/>
        <v>1089</v>
      </c>
      <c r="E113" s="113" t="s">
        <v>1344</v>
      </c>
      <c r="F113" s="223" t="s">
        <v>1902</v>
      </c>
      <c r="G113" s="95">
        <v>50</v>
      </c>
      <c r="H113" s="100" t="s">
        <v>696</v>
      </c>
      <c r="I113" s="100"/>
      <c r="J113" s="135" t="s">
        <v>530</v>
      </c>
      <c r="K113" s="98" t="str">
        <f t="shared" si="26"/>
        <v>1089,"AO28 Minimal Swell Volume",0,"preset_valid_2",50,Track,"Minimal Swell Volume"</v>
      </c>
    </row>
    <row r="114" spans="1:17" ht="15" customHeight="1" x14ac:dyDescent="0.2">
      <c r="A114" s="115">
        <v>90</v>
      </c>
      <c r="B114" s="107">
        <v>90</v>
      </c>
      <c r="C114" s="112">
        <f t="shared" si="25"/>
        <v>1090</v>
      </c>
      <c r="E114" s="113" t="s">
        <v>1757</v>
      </c>
      <c r="F114" s="223" t="s">
        <v>1902</v>
      </c>
      <c r="G114" s="95">
        <v>127</v>
      </c>
      <c r="H114" s="100" t="s">
        <v>696</v>
      </c>
      <c r="I114" s="100"/>
      <c r="J114" s="135" t="s">
        <v>1758</v>
      </c>
      <c r="K114" s="98" t="str">
        <f t="shared" si="26"/>
        <v>1090,"AO28 Tube Age (Triode k2)",0,"preset_valid_2",127,Track,"Preamp tube age, triode-like k2 distortion"</v>
      </c>
    </row>
    <row r="115" spans="1:17" ht="15" customHeight="1" x14ac:dyDescent="0.2">
      <c r="A115" s="115">
        <v>91</v>
      </c>
      <c r="B115" s="107">
        <v>91</v>
      </c>
      <c r="C115" s="112">
        <f t="shared" si="25"/>
        <v>1091</v>
      </c>
      <c r="E115" s="147" t="s">
        <v>1729</v>
      </c>
      <c r="F115" s="95" t="s">
        <v>875</v>
      </c>
      <c r="G115" s="95">
        <v>127</v>
      </c>
      <c r="H115" s="100" t="s">
        <v>696</v>
      </c>
      <c r="I115" s="100"/>
      <c r="J115" s="135" t="str">
        <f>E115</f>
        <v>RealOrgan Reverb Out Level</v>
      </c>
      <c r="K115" s="98" t="str">
        <f t="shared" si="26"/>
        <v>1091,"RealOrgan Reverb Out Level",0,"eep_valid",127,Track,"RealOrgan Reverb Out Level"</v>
      </c>
    </row>
    <row r="116" spans="1:17" ht="15" customHeight="1" x14ac:dyDescent="0.2">
      <c r="A116" s="115">
        <v>92</v>
      </c>
      <c r="B116" s="107">
        <v>92</v>
      </c>
      <c r="C116" s="112">
        <f t="shared" si="25"/>
        <v>1092</v>
      </c>
      <c r="E116" s="147" t="s">
        <v>1730</v>
      </c>
      <c r="F116" s="95" t="s">
        <v>875</v>
      </c>
      <c r="G116" s="95">
        <v>127</v>
      </c>
      <c r="H116" s="100" t="s">
        <v>696</v>
      </c>
      <c r="I116" s="100"/>
      <c r="J116" s="135" t="str">
        <f>E116</f>
        <v>RealOrgan Efx Out Level</v>
      </c>
      <c r="K116" s="98" t="str">
        <f t="shared" si="26"/>
        <v>1092,"RealOrgan Efx Out Level",0,"eep_valid",127,Track,"RealOrgan Efx Out Level"</v>
      </c>
    </row>
    <row r="117" spans="1:17" ht="15" customHeight="1" x14ac:dyDescent="0.2">
      <c r="A117" s="115">
        <v>93</v>
      </c>
      <c r="B117" s="107">
        <v>93</v>
      </c>
      <c r="C117" s="112">
        <f t="shared" si="25"/>
        <v>1093</v>
      </c>
      <c r="E117" s="147" t="s">
        <v>3231</v>
      </c>
      <c r="F117" s="95" t="s">
        <v>1250</v>
      </c>
      <c r="G117" s="95">
        <v>127</v>
      </c>
      <c r="H117" s="100" t="s">
        <v>696</v>
      </c>
      <c r="I117" s="100"/>
      <c r="J117" s="135" t="str">
        <f>E117</f>
        <v>RealOrgan Swell Volume</v>
      </c>
      <c r="K117" s="98" t="str">
        <f t="shared" si="26"/>
        <v>1093,"RealOrgan Swell Volume",0,"temp_valid",127,Track,"RealOrgan Swell Volume"</v>
      </c>
    </row>
    <row r="118" spans="1:17" ht="15" customHeight="1" x14ac:dyDescent="0.2">
      <c r="A118" s="115">
        <v>94</v>
      </c>
      <c r="B118" s="107">
        <v>94</v>
      </c>
      <c r="C118" s="112">
        <f t="shared" si="25"/>
        <v>1094</v>
      </c>
      <c r="E118" s="147" t="s">
        <v>3232</v>
      </c>
      <c r="F118" s="95" t="s">
        <v>875</v>
      </c>
      <c r="G118" s="95">
        <v>127</v>
      </c>
      <c r="H118" s="100" t="s">
        <v>696</v>
      </c>
      <c r="I118" s="100"/>
      <c r="J118" s="135" t="str">
        <f t="shared" ref="J118:J119" si="27">E118</f>
        <v>RealOrgan Front Volume</v>
      </c>
      <c r="K118" s="98" t="str">
        <f t="shared" ref="K118:K119" si="28">CONCATENATE(C118,",""",E118,""",",0,",""",F118,""",",G118,",","",H118,",""",J118,"""")</f>
        <v>1094,"RealOrgan Front Volume",0,"eep_valid",127,Track,"RealOrgan Front Volume"</v>
      </c>
    </row>
    <row r="119" spans="1:17" ht="15" customHeight="1" x14ac:dyDescent="0.2">
      <c r="A119" s="115">
        <v>95</v>
      </c>
      <c r="B119" s="107">
        <v>95</v>
      </c>
      <c r="C119" s="112">
        <f t="shared" si="25"/>
        <v>1095</v>
      </c>
      <c r="E119" s="147" t="s">
        <v>3233</v>
      </c>
      <c r="F119" s="95" t="s">
        <v>875</v>
      </c>
      <c r="G119" s="95">
        <v>127</v>
      </c>
      <c r="H119" s="100" t="s">
        <v>696</v>
      </c>
      <c r="I119" s="100"/>
      <c r="J119" s="135" t="str">
        <f t="shared" si="27"/>
        <v>RealOrgan Rear Volume</v>
      </c>
      <c r="K119" s="98" t="str">
        <f t="shared" si="28"/>
        <v>1095,"RealOrgan Rear Volume",0,"eep_valid",127,Track,"RealOrgan Rear Volume"</v>
      </c>
    </row>
    <row r="120" spans="1:17" s="93" customFormat="1" ht="15" customHeight="1" x14ac:dyDescent="0.2">
      <c r="A120" s="115" t="s">
        <v>809</v>
      </c>
      <c r="B120" s="162"/>
      <c r="C120" s="108" t="s">
        <v>228</v>
      </c>
      <c r="D120" s="108"/>
      <c r="E120" s="109" t="s">
        <v>1845</v>
      </c>
      <c r="F120" s="108" t="s">
        <v>1845</v>
      </c>
      <c r="G120" s="108">
        <v>0</v>
      </c>
      <c r="H120" s="108" t="s">
        <v>234</v>
      </c>
      <c r="I120" s="108"/>
      <c r="J120" s="109"/>
      <c r="K120" s="98" t="str">
        <f t="shared" si="26"/>
        <v>#,"Swell Test",0,"Swell Test",0,None,""</v>
      </c>
      <c r="N120" s="108"/>
      <c r="O120" s="108"/>
      <c r="P120" s="108"/>
      <c r="Q120" s="108"/>
    </row>
    <row r="121" spans="1:17" ht="15" customHeight="1" x14ac:dyDescent="0.2">
      <c r="A121" s="115" t="s">
        <v>809</v>
      </c>
      <c r="B121" s="162"/>
      <c r="C121" s="112">
        <v>1600</v>
      </c>
      <c r="E121" s="147" t="s">
        <v>1847</v>
      </c>
      <c r="F121" s="95" t="s">
        <v>1250</v>
      </c>
      <c r="G121" s="95">
        <v>127</v>
      </c>
      <c r="H121" s="100" t="s">
        <v>696</v>
      </c>
      <c r="I121" s="100"/>
      <c r="J121" s="135" t="str">
        <f>E121</f>
        <v>Swell Test, as if controlled by MIDI</v>
      </c>
      <c r="K121" s="98" t="str">
        <f t="shared" si="26"/>
        <v>1600,"Swell Test, as if controlled by MIDI",0,"temp_valid",127,Track,"Swell Test, as if controlled by MIDI"</v>
      </c>
    </row>
    <row r="122" spans="1:17" s="93" customFormat="1" ht="15" customHeight="1" x14ac:dyDescent="0.2">
      <c r="A122" s="115" t="s">
        <v>809</v>
      </c>
      <c r="B122" s="162"/>
      <c r="C122" s="108" t="s">
        <v>228</v>
      </c>
      <c r="D122" s="108"/>
      <c r="E122" s="109" t="s">
        <v>1491</v>
      </c>
      <c r="F122" s="108" t="s">
        <v>721</v>
      </c>
      <c r="G122" s="108">
        <v>0</v>
      </c>
      <c r="H122" s="108" t="s">
        <v>234</v>
      </c>
      <c r="I122" s="108"/>
      <c r="J122" s="109" t="s">
        <v>1491</v>
      </c>
      <c r="K122" s="98" t="str">
        <f t="shared" si="26"/>
        <v>#,"3-Band-Equalizer",0,"Volume Pots",0,None,"3-Band-Equalizer"</v>
      </c>
      <c r="N122" s="108"/>
      <c r="O122" s="108"/>
      <c r="P122" s="108"/>
      <c r="Q122" s="108"/>
    </row>
    <row r="123" spans="1:17" ht="15" customHeight="1" x14ac:dyDescent="0.2">
      <c r="A123" s="115" t="s">
        <v>809</v>
      </c>
      <c r="B123" s="162"/>
      <c r="C123" s="95">
        <v>1112</v>
      </c>
      <c r="E123" s="96" t="s">
        <v>1504</v>
      </c>
      <c r="F123" s="223" t="s">
        <v>1902</v>
      </c>
      <c r="G123" s="95">
        <v>127</v>
      </c>
      <c r="H123" s="100" t="s">
        <v>696</v>
      </c>
      <c r="I123" s="100"/>
      <c r="J123" s="135" t="s">
        <v>1497</v>
      </c>
      <c r="K123" s="98" t="str">
        <f t="shared" si="21"/>
        <v>1112,"Equ Bass Control",0,"preset_valid_2",127,Track,"Parametric Bass Equalizer Control"</v>
      </c>
    </row>
    <row r="124" spans="1:17" ht="15" customHeight="1" x14ac:dyDescent="0.2">
      <c r="A124" s="115" t="s">
        <v>809</v>
      </c>
      <c r="B124" s="162"/>
      <c r="C124" s="112">
        <f t="shared" si="25"/>
        <v>1113</v>
      </c>
      <c r="E124" s="113" t="s">
        <v>1510</v>
      </c>
      <c r="F124" s="223" t="s">
        <v>1902</v>
      </c>
      <c r="G124" s="95">
        <v>127</v>
      </c>
      <c r="H124" s="100" t="s">
        <v>696</v>
      </c>
      <c r="I124" s="100"/>
      <c r="J124" s="135" t="s">
        <v>1498</v>
      </c>
      <c r="K124" s="98" t="str">
        <f>CONCATENATE(C124,",""",E124,""",",0,",""",F124,""",",G124,",","",H124,",""",J124,"""")</f>
        <v>1113,"Equ Bass Center Frequ 32..2000Hz",0,"preset_valid_2",127,Track,"Parametric Bass Equalizer Center Frequency"</v>
      </c>
    </row>
    <row r="125" spans="1:17" ht="15" customHeight="1" x14ac:dyDescent="0.2">
      <c r="A125" s="115" t="s">
        <v>809</v>
      </c>
      <c r="B125" s="162"/>
      <c r="C125" s="112">
        <f t="shared" si="25"/>
        <v>1114</v>
      </c>
      <c r="E125" s="113" t="s">
        <v>1493</v>
      </c>
      <c r="F125" s="223" t="s">
        <v>1902</v>
      </c>
      <c r="G125" s="95">
        <v>127</v>
      </c>
      <c r="H125" s="100" t="s">
        <v>696</v>
      </c>
      <c r="I125" s="100"/>
      <c r="J125" s="135" t="s">
        <v>1496</v>
      </c>
      <c r="K125" s="98" t="str">
        <f>CONCATENATE(C125,",""",E125,""",",0,",""",F125,""",",G125,",","",H125,",""",J125,"""")</f>
        <v>1114,"Equ Bass Peak/Q 0,3..1,5",0,"preset_valid_2",127,Track,"Parametric Bass Equalizer Center Peak/Damping Q 0,3..1,5 (peak sharpness)"</v>
      </c>
    </row>
    <row r="126" spans="1:17" ht="15" customHeight="1" x14ac:dyDescent="0.2">
      <c r="A126" s="115" t="s">
        <v>809</v>
      </c>
      <c r="B126" s="162"/>
      <c r="C126" s="112">
        <f t="shared" si="25"/>
        <v>1115</v>
      </c>
      <c r="E126" s="113" t="s">
        <v>1494</v>
      </c>
      <c r="F126" s="223" t="s">
        <v>1902</v>
      </c>
      <c r="G126" s="95">
        <v>127</v>
      </c>
      <c r="H126" s="100" t="s">
        <v>696</v>
      </c>
      <c r="I126" s="100"/>
      <c r="J126" s="135" t="s">
        <v>1499</v>
      </c>
      <c r="K126" s="98" t="str">
        <f t="shared" si="21"/>
        <v>1115,"Equ Mid Control",0,"preset_valid_2",127,Track,"Parametric Mid Equalizer Control"</v>
      </c>
    </row>
    <row r="127" spans="1:17" ht="15" customHeight="1" x14ac:dyDescent="0.2">
      <c r="A127" s="115" t="s">
        <v>809</v>
      </c>
      <c r="B127" s="162"/>
      <c r="C127" s="112">
        <f t="shared" si="25"/>
        <v>1116</v>
      </c>
      <c r="E127" s="113" t="s">
        <v>1495</v>
      </c>
      <c r="F127" s="223" t="s">
        <v>1902</v>
      </c>
      <c r="G127" s="95">
        <v>127</v>
      </c>
      <c r="H127" s="100" t="s">
        <v>696</v>
      </c>
      <c r="I127" s="100"/>
      <c r="J127" s="135" t="s">
        <v>1500</v>
      </c>
      <c r="K127" s="98" t="str">
        <f t="shared" si="21"/>
        <v>1116,"Equ Mid Center Frequ 125..4000Hz",0,"preset_valid_2",127,Track,"Parametric Mid Equalizer Center Frequency"</v>
      </c>
    </row>
    <row r="128" spans="1:17" ht="15" customHeight="1" x14ac:dyDescent="0.2">
      <c r="A128" s="115" t="s">
        <v>809</v>
      </c>
      <c r="B128" s="162"/>
      <c r="C128" s="112">
        <f t="shared" si="25"/>
        <v>1117</v>
      </c>
      <c r="E128" s="113" t="s">
        <v>1317</v>
      </c>
      <c r="F128" s="223" t="s">
        <v>1902</v>
      </c>
      <c r="G128" s="95">
        <v>127</v>
      </c>
      <c r="H128" s="100" t="s">
        <v>696</v>
      </c>
      <c r="I128" s="100"/>
      <c r="J128" s="135" t="s">
        <v>1333</v>
      </c>
      <c r="K128" s="98" t="str">
        <f t="shared" si="21"/>
        <v>1117,"Equ Mid Peak/Q 0,3..1,5",0,"preset_valid_2",127,Track,"Parametric Mid Equalizer Center Peak/Damping Q 0,3..1,5 (peak sharpness)"</v>
      </c>
    </row>
    <row r="129" spans="1:17" ht="15" customHeight="1" x14ac:dyDescent="0.2">
      <c r="A129" s="115" t="s">
        <v>809</v>
      </c>
      <c r="B129" s="162"/>
      <c r="C129" s="112">
        <f t="shared" si="25"/>
        <v>1118</v>
      </c>
      <c r="E129" s="113" t="s">
        <v>1332</v>
      </c>
      <c r="F129" s="223" t="s">
        <v>1902</v>
      </c>
      <c r="G129" s="95">
        <v>127</v>
      </c>
      <c r="H129" s="100" t="s">
        <v>696</v>
      </c>
      <c r="I129" s="100"/>
      <c r="J129" s="135" t="s">
        <v>1501</v>
      </c>
      <c r="K129" s="98" t="str">
        <f t="shared" si="21"/>
        <v>1118,"Equ Treble Control",0,"preset_valid_2",127,Track,"Parametric Treble Equalizer Control"</v>
      </c>
    </row>
    <row r="130" spans="1:17" ht="15" customHeight="1" x14ac:dyDescent="0.2">
      <c r="A130" s="115" t="s">
        <v>809</v>
      </c>
      <c r="B130" s="162"/>
      <c r="C130" s="112">
        <f t="shared" si="25"/>
        <v>1119</v>
      </c>
      <c r="E130" s="113" t="s">
        <v>1513</v>
      </c>
      <c r="F130" s="223" t="s">
        <v>1902</v>
      </c>
      <c r="G130" s="95">
        <v>127</v>
      </c>
      <c r="H130" s="100" t="s">
        <v>696</v>
      </c>
      <c r="I130" s="100"/>
      <c r="J130" s="135" t="s">
        <v>1502</v>
      </c>
      <c r="K130" s="98" t="str">
        <f t="shared" si="21"/>
        <v>1119,"Equ Treble Center Frequ 500..8500Hz",0,"preset_valid_2",127,Track,"Parametric Treble Equalizer Center Frequency; on OEM Module: Swell Volume Level (swell pedal and master output level combined for Keyswerk SEMPRA)"</v>
      </c>
    </row>
    <row r="131" spans="1:17" ht="15" customHeight="1" x14ac:dyDescent="0.2">
      <c r="A131" s="115" t="s">
        <v>809</v>
      </c>
      <c r="B131" s="162"/>
      <c r="C131" s="112">
        <f t="shared" si="25"/>
        <v>1120</v>
      </c>
      <c r="E131" s="113" t="s">
        <v>1492</v>
      </c>
      <c r="F131" s="223" t="s">
        <v>1902</v>
      </c>
      <c r="G131" s="95">
        <v>127</v>
      </c>
      <c r="H131" s="100" t="s">
        <v>696</v>
      </c>
      <c r="I131" s="100"/>
      <c r="J131" s="135" t="s">
        <v>1503</v>
      </c>
      <c r="K131" s="98" t="str">
        <f t="shared" si="21"/>
        <v>1120,"Equ Treble Peak/Q 0,3..1,5",0,"preset_valid_2",127,Track,"Parametric Treble Equalizer Center Peak/Damping Q 0,3..1,5 (peak sharpness)"</v>
      </c>
    </row>
    <row r="132" spans="1:17" ht="15" customHeight="1" x14ac:dyDescent="0.2">
      <c r="A132" s="115" t="s">
        <v>809</v>
      </c>
      <c r="B132" s="162"/>
      <c r="C132" s="112">
        <f t="shared" si="25"/>
        <v>1121</v>
      </c>
      <c r="E132" s="113" t="s">
        <v>1511</v>
      </c>
      <c r="F132" s="223" t="s">
        <v>1901</v>
      </c>
      <c r="G132" s="95">
        <v>127</v>
      </c>
      <c r="H132" s="95" t="s">
        <v>233</v>
      </c>
      <c r="J132" s="135" t="s">
        <v>1512</v>
      </c>
      <c r="K132" s="98" t="str">
        <f>CONCATENATE(C132,",""",E132,""",",0,",""",F132,""",",G132,",","",H132,",""",J132,"""")</f>
        <v>1121,"Equ Full Parametric Enable",0,"preset_valid_1",127,Button,"Enable Full Parametric Equalizer Mode for Bass/Treble"</v>
      </c>
    </row>
    <row r="133" spans="1:17" ht="15" customHeight="1" x14ac:dyDescent="0.2">
      <c r="A133" s="115" t="s">
        <v>809</v>
      </c>
      <c r="B133" s="162"/>
      <c r="C133" s="112">
        <f t="shared" si="25"/>
        <v>1122</v>
      </c>
      <c r="E133" s="113" t="s">
        <v>3234</v>
      </c>
      <c r="F133" s="95" t="s">
        <v>875</v>
      </c>
      <c r="G133" s="95">
        <v>3</v>
      </c>
      <c r="H133" s="95" t="s">
        <v>229</v>
      </c>
      <c r="J133" s="135" t="str">
        <f>E133</f>
        <v>RealOrgan External Rotary Enable</v>
      </c>
      <c r="K133" s="98" t="str">
        <f>CONCATENATE(C133,",""",E133,""",",0,",""",F133,""",",G133,",","",H133,",""",J133,"""")</f>
        <v>1122,"RealOrgan External Rotary Enable",0,"eep_valid",3,Bits,"RealOrgan External Rotary Enable"</v>
      </c>
    </row>
    <row r="134" spans="1:17" s="93" customFormat="1" ht="15" customHeight="1" x14ac:dyDescent="0.2">
      <c r="A134" s="95"/>
      <c r="B134" s="116" t="s">
        <v>850</v>
      </c>
      <c r="C134" s="108" t="s">
        <v>228</v>
      </c>
      <c r="D134" s="108"/>
      <c r="E134" s="109" t="s">
        <v>1249</v>
      </c>
      <c r="F134" s="108" t="s">
        <v>718</v>
      </c>
      <c r="G134" s="95">
        <v>0</v>
      </c>
      <c r="H134" s="108" t="s">
        <v>234</v>
      </c>
      <c r="I134" s="108"/>
      <c r="J134" s="133" t="s">
        <v>766</v>
      </c>
      <c r="K134" s="98" t="str">
        <f t="shared" si="21"/>
        <v>#,"Percussion/Vibrato/Rotary  Buttons/Switches",0,"Tabs",0,None,"Standard Organ Tabs or Switches (row 0)"</v>
      </c>
      <c r="N134" s="108"/>
      <c r="O134" s="108"/>
      <c r="P134" s="108"/>
      <c r="Q134" s="108"/>
    </row>
    <row r="135" spans="1:17" ht="15" customHeight="1" x14ac:dyDescent="0.2">
      <c r="A135" s="95">
        <v>80</v>
      </c>
      <c r="B135" s="116">
        <v>0</v>
      </c>
      <c r="C135" s="95">
        <v>1128</v>
      </c>
      <c r="D135" s="113" t="s">
        <v>480</v>
      </c>
      <c r="E135" s="95" t="str">
        <f t="shared" ref="E135:E142" si="29">CONCATENATE("TAB #",B135,", ",D135)</f>
        <v>TAB #0, Percussion ON</v>
      </c>
      <c r="F135" s="225" t="s">
        <v>1900</v>
      </c>
      <c r="G135" s="95">
        <v>255</v>
      </c>
      <c r="H135" s="95" t="s">
        <v>233</v>
      </c>
      <c r="J135" s="131" t="str">
        <f t="shared" ref="J135:J142" si="30">CONCATENATE(E135,", Standard Organ UI")</f>
        <v>TAB #0, Percussion ON, Standard Organ UI</v>
      </c>
      <c r="K135" s="98" t="str">
        <f t="shared" si="21"/>
        <v>1128,"TAB #0, Percussion ON",0,"preset_valid_0",255,Button,"TAB #0, Percussion ON, Standard Organ UI"</v>
      </c>
    </row>
    <row r="136" spans="1:17" s="110" customFormat="1" ht="15" customHeight="1" x14ac:dyDescent="0.2">
      <c r="A136" s="95">
        <v>81</v>
      </c>
      <c r="B136" s="116">
        <v>1</v>
      </c>
      <c r="C136" s="112">
        <f>C135+1</f>
        <v>1129</v>
      </c>
      <c r="D136" s="113" t="s">
        <v>481</v>
      </c>
      <c r="E136" s="95" t="str">
        <f t="shared" si="29"/>
        <v>TAB #1, Percussion SOFT</v>
      </c>
      <c r="F136" s="225" t="s">
        <v>1900</v>
      </c>
      <c r="G136" s="95">
        <v>255</v>
      </c>
      <c r="H136" s="95" t="s">
        <v>233</v>
      </c>
      <c r="I136" s="95"/>
      <c r="J136" s="131" t="str">
        <f t="shared" si="30"/>
        <v>TAB #1, Percussion SOFT, Standard Organ UI</v>
      </c>
      <c r="K136" s="98" t="str">
        <f t="shared" si="21"/>
        <v>1129,"TAB #1, Percussion SOFT",0,"preset_valid_0",255,Button,"TAB #1, Percussion SOFT, Standard Organ UI"</v>
      </c>
      <c r="N136" s="100"/>
      <c r="O136" s="100"/>
      <c r="P136" s="100"/>
      <c r="Q136" s="99"/>
    </row>
    <row r="137" spans="1:17" ht="15" customHeight="1" x14ac:dyDescent="0.2">
      <c r="A137" s="95">
        <v>82</v>
      </c>
      <c r="B137" s="116">
        <v>2</v>
      </c>
      <c r="C137" s="112">
        <f t="shared" ref="C137:C142" si="31">C136+1</f>
        <v>1130</v>
      </c>
      <c r="D137" s="113" t="s">
        <v>482</v>
      </c>
      <c r="E137" s="95" t="str">
        <f t="shared" si="29"/>
        <v>TAB #2, Percussion FAST</v>
      </c>
      <c r="F137" s="225" t="s">
        <v>1900</v>
      </c>
      <c r="G137" s="95">
        <v>255</v>
      </c>
      <c r="H137" s="95" t="s">
        <v>233</v>
      </c>
      <c r="J137" s="131" t="str">
        <f t="shared" si="30"/>
        <v>TAB #2, Percussion FAST, Standard Organ UI</v>
      </c>
      <c r="K137" s="98" t="str">
        <f t="shared" si="21"/>
        <v>1130,"TAB #2, Percussion FAST",0,"preset_valid_0",255,Button,"TAB #2, Percussion FAST, Standard Organ UI"</v>
      </c>
    </row>
    <row r="138" spans="1:17" ht="15" customHeight="1" x14ac:dyDescent="0.2">
      <c r="A138" s="95">
        <v>83</v>
      </c>
      <c r="B138" s="116">
        <v>3</v>
      </c>
      <c r="C138" s="112">
        <f t="shared" si="31"/>
        <v>1131</v>
      </c>
      <c r="D138" s="113" t="s">
        <v>483</v>
      </c>
      <c r="E138" s="95" t="str">
        <f t="shared" si="29"/>
        <v>TAB #3, Percussion THIRD</v>
      </c>
      <c r="F138" s="225" t="s">
        <v>1900</v>
      </c>
      <c r="G138" s="95">
        <v>255</v>
      </c>
      <c r="H138" s="95" t="s">
        <v>233</v>
      </c>
      <c r="J138" s="131" t="str">
        <f t="shared" si="30"/>
        <v>TAB #3, Percussion THIRD, Standard Organ UI</v>
      </c>
      <c r="K138" s="98" t="str">
        <f t="shared" si="21"/>
        <v>1131,"TAB #3, Percussion THIRD",0,"preset_valid_0",255,Button,"TAB #3, Percussion THIRD, Standard Organ UI"</v>
      </c>
      <c r="N138" s="111"/>
      <c r="P138" s="111"/>
    </row>
    <row r="139" spans="1:17" ht="15" customHeight="1" x14ac:dyDescent="0.2">
      <c r="A139" s="95">
        <v>84</v>
      </c>
      <c r="B139" s="116">
        <v>4</v>
      </c>
      <c r="C139" s="112">
        <f t="shared" si="31"/>
        <v>1132</v>
      </c>
      <c r="D139" s="113" t="s">
        <v>167</v>
      </c>
      <c r="E139" s="95" t="str">
        <f t="shared" si="29"/>
        <v>TAB #4, Vibrato Upper ON</v>
      </c>
      <c r="F139" s="225" t="s">
        <v>1900</v>
      </c>
      <c r="G139" s="95">
        <v>255</v>
      </c>
      <c r="H139" s="95" t="s">
        <v>233</v>
      </c>
      <c r="J139" s="131" t="str">
        <f t="shared" si="30"/>
        <v>TAB #4, Vibrato Upper ON, Standard Organ UI</v>
      </c>
      <c r="K139" s="98" t="str">
        <f t="shared" si="21"/>
        <v>1132,"TAB #4, Vibrato Upper ON",0,"preset_valid_0",255,Button,"TAB #4, Vibrato Upper ON, Standard Organ UI"</v>
      </c>
    </row>
    <row r="140" spans="1:17" ht="15" customHeight="1" x14ac:dyDescent="0.2">
      <c r="A140" s="95">
        <v>85</v>
      </c>
      <c r="B140" s="116">
        <v>5</v>
      </c>
      <c r="C140" s="112">
        <f t="shared" si="31"/>
        <v>1133</v>
      </c>
      <c r="D140" s="113" t="s">
        <v>202</v>
      </c>
      <c r="E140" s="95" t="str">
        <f t="shared" si="29"/>
        <v>TAB #5, Vibrato Lower ON</v>
      </c>
      <c r="F140" s="225" t="s">
        <v>1900</v>
      </c>
      <c r="G140" s="95">
        <v>255</v>
      </c>
      <c r="H140" s="95" t="s">
        <v>233</v>
      </c>
      <c r="J140" s="131" t="str">
        <f t="shared" si="30"/>
        <v>TAB #5, Vibrato Lower ON, Standard Organ UI</v>
      </c>
      <c r="K140" s="98" t="str">
        <f t="shared" si="21"/>
        <v>1133,"TAB #5, Vibrato Lower ON",0,"preset_valid_0",255,Button,"TAB #5, Vibrato Lower ON, Standard Organ UI"</v>
      </c>
    </row>
    <row r="141" spans="1:17" ht="15" customHeight="1" x14ac:dyDescent="0.2">
      <c r="A141" s="95">
        <v>86</v>
      </c>
      <c r="B141" s="116">
        <v>6</v>
      </c>
      <c r="C141" s="112">
        <f t="shared" si="31"/>
        <v>1134</v>
      </c>
      <c r="D141" s="113" t="s">
        <v>281</v>
      </c>
      <c r="E141" s="95" t="str">
        <f t="shared" si="29"/>
        <v>TAB #6, Leslie RUN</v>
      </c>
      <c r="F141" s="225" t="s">
        <v>1900</v>
      </c>
      <c r="G141" s="95">
        <v>255</v>
      </c>
      <c r="H141" s="95" t="s">
        <v>233</v>
      </c>
      <c r="J141" s="131" t="str">
        <f t="shared" si="30"/>
        <v>TAB #6, Leslie RUN, Standard Organ UI</v>
      </c>
      <c r="K141" s="98" t="str">
        <f t="shared" si="21"/>
        <v>1134,"TAB #6, Leslie RUN",0,"preset_valid_0",255,Button,"TAB #6, Leslie RUN, Standard Organ UI"</v>
      </c>
    </row>
    <row r="142" spans="1:17" ht="15" customHeight="1" x14ac:dyDescent="0.2">
      <c r="A142" s="95">
        <v>87</v>
      </c>
      <c r="B142" s="116">
        <v>7</v>
      </c>
      <c r="C142" s="112">
        <f t="shared" si="31"/>
        <v>1135</v>
      </c>
      <c r="D142" s="113" t="s">
        <v>487</v>
      </c>
      <c r="E142" s="95" t="str">
        <f t="shared" si="29"/>
        <v>TAB #7, Leslie FAST</v>
      </c>
      <c r="F142" s="225" t="s">
        <v>1900</v>
      </c>
      <c r="G142" s="95">
        <v>255</v>
      </c>
      <c r="H142" s="95" t="s">
        <v>233</v>
      </c>
      <c r="J142" s="131" t="str">
        <f t="shared" si="30"/>
        <v>TAB #7, Leslie FAST, Standard Organ UI</v>
      </c>
      <c r="K142" s="98" t="str">
        <f t="shared" si="21"/>
        <v>1135,"TAB #7, Leslie FAST",0,"preset_valid_0",255,Button,"TAB #7, Leslie FAST, Standard Organ UI"</v>
      </c>
    </row>
    <row r="143" spans="1:17" s="93" customFormat="1" ht="15" customHeight="1" x14ac:dyDescent="0.2">
      <c r="A143" s="95"/>
      <c r="B143" s="116"/>
      <c r="C143" s="108" t="s">
        <v>228</v>
      </c>
      <c r="D143" s="109"/>
      <c r="E143" s="109" t="s">
        <v>2179</v>
      </c>
      <c r="F143" s="108" t="s">
        <v>1256</v>
      </c>
      <c r="G143" s="95">
        <v>0</v>
      </c>
      <c r="H143" s="108" t="s">
        <v>234</v>
      </c>
      <c r="I143" s="108"/>
      <c r="J143" s="133" t="s">
        <v>764</v>
      </c>
      <c r="K143" s="98" t="str">
        <f t="shared" si="21"/>
        <v>#,"Insert/Effect Buttons/Switches",0,"Tabs Inserts",0,None,"Standard Organ Tabs or Switches (row 1)"</v>
      </c>
      <c r="N143" s="108"/>
      <c r="O143" s="108"/>
      <c r="P143" s="108"/>
      <c r="Q143" s="108"/>
    </row>
    <row r="144" spans="1:17" ht="15" customHeight="1" x14ac:dyDescent="0.2">
      <c r="A144" s="95">
        <v>88</v>
      </c>
      <c r="B144" s="116">
        <v>8</v>
      </c>
      <c r="C144" s="95">
        <f>C135+8</f>
        <v>1136</v>
      </c>
      <c r="D144" s="113" t="s">
        <v>1348</v>
      </c>
      <c r="E144" s="95" t="str">
        <f t="shared" ref="E144:E151" si="32">CONCATENATE("TAB #",B144,", ",D144)</f>
        <v>TAB #8, Tube Amp Bypass</v>
      </c>
      <c r="F144" s="225" t="s">
        <v>1900</v>
      </c>
      <c r="G144" s="95">
        <v>255</v>
      </c>
      <c r="H144" s="95" t="s">
        <v>233</v>
      </c>
      <c r="J144" s="131" t="str">
        <f t="shared" ref="J144:J151" si="33">CONCATENATE(E144,", Standard Organ UI")</f>
        <v>TAB #8, Tube Amp Bypass, Standard Organ UI</v>
      </c>
      <c r="K144" s="98" t="str">
        <f t="shared" si="21"/>
        <v>1136,"TAB #8, Tube Amp Bypass",0,"preset_valid_0",255,Button,"TAB #8, Tube Amp Bypass, Standard Organ UI"</v>
      </c>
      <c r="N144" s="111"/>
      <c r="P144" s="111"/>
    </row>
    <row r="145" spans="1:17" ht="15" customHeight="1" x14ac:dyDescent="0.2">
      <c r="A145" s="95">
        <v>89</v>
      </c>
      <c r="B145" s="116">
        <v>9</v>
      </c>
      <c r="C145" s="112">
        <f t="shared" ref="C145:C151" si="34">C144+1</f>
        <v>1137</v>
      </c>
      <c r="D145" s="113" t="s">
        <v>1349</v>
      </c>
      <c r="E145" s="95" t="str">
        <f t="shared" si="32"/>
        <v>TAB #9, Rotary Speaker Bypass</v>
      </c>
      <c r="F145" s="225" t="s">
        <v>1900</v>
      </c>
      <c r="G145" s="95">
        <v>255</v>
      </c>
      <c r="H145" s="95" t="s">
        <v>233</v>
      </c>
      <c r="J145" s="131" t="str">
        <f>CONCATENATE(E145,", Speaker Cabinet/Horn/Rotary Simulation bypassed when ON, Standard Organ UI")</f>
        <v>TAB #9, Rotary Speaker Bypass, Speaker Cabinet/Horn/Rotary Simulation bypassed when ON, Standard Organ UI</v>
      </c>
      <c r="K145" s="98" t="str">
        <f t="shared" si="21"/>
        <v>1137,"TAB #9, Rotary Speaker Bypass",0,"preset_valid_0",255,Button,"TAB #9, Rotary Speaker Bypass, Speaker Cabinet/Horn/Rotary Simulation bypassed when ON, Standard Organ UI"</v>
      </c>
      <c r="N145" s="111"/>
      <c r="P145" s="111"/>
    </row>
    <row r="146" spans="1:17" ht="15" customHeight="1" x14ac:dyDescent="0.2">
      <c r="A146" s="95">
        <v>90</v>
      </c>
      <c r="B146" s="116">
        <v>10</v>
      </c>
      <c r="C146" s="112">
        <f t="shared" si="34"/>
        <v>1138</v>
      </c>
      <c r="D146" s="113" t="s">
        <v>488</v>
      </c>
      <c r="E146" s="95" t="str">
        <f t="shared" si="32"/>
        <v>TAB #10, Phasing Rotor upper ON</v>
      </c>
      <c r="F146" s="225" t="s">
        <v>1900</v>
      </c>
      <c r="G146" s="95">
        <v>255</v>
      </c>
      <c r="H146" s="95" t="s">
        <v>233</v>
      </c>
      <c r="J146" s="131" t="str">
        <f t="shared" si="33"/>
        <v>TAB #10, Phasing Rotor upper ON, Standard Organ UI</v>
      </c>
      <c r="K146" s="98" t="str">
        <f t="shared" si="21"/>
        <v>1138,"TAB #10, Phasing Rotor upper ON",0,"preset_valid_0",255,Button,"TAB #10, Phasing Rotor upper ON, Standard Organ UI"</v>
      </c>
    </row>
    <row r="147" spans="1:17" ht="15" customHeight="1" x14ac:dyDescent="0.2">
      <c r="A147" s="95">
        <v>91</v>
      </c>
      <c r="B147" s="116">
        <v>11</v>
      </c>
      <c r="C147" s="112">
        <f t="shared" si="34"/>
        <v>1139</v>
      </c>
      <c r="D147" s="113" t="s">
        <v>489</v>
      </c>
      <c r="E147" s="95" t="str">
        <f t="shared" si="32"/>
        <v>TAB #11, Phasing Rotor lower ON</v>
      </c>
      <c r="F147" s="225" t="s">
        <v>1900</v>
      </c>
      <c r="G147" s="95">
        <v>255</v>
      </c>
      <c r="H147" s="95" t="s">
        <v>233</v>
      </c>
      <c r="J147" s="131" t="str">
        <f t="shared" si="33"/>
        <v>TAB #11, Phasing Rotor lower ON, Standard Organ UI</v>
      </c>
      <c r="K147" s="98" t="str">
        <f t="shared" si="21"/>
        <v>1139,"TAB #11, Phasing Rotor lower ON",0,"preset_valid_0",255,Button,"TAB #11, Phasing Rotor lower ON, Standard Organ UI"</v>
      </c>
    </row>
    <row r="148" spans="1:17" ht="15" customHeight="1" x14ac:dyDescent="0.2">
      <c r="A148" s="95">
        <v>92</v>
      </c>
      <c r="B148" s="116">
        <v>12</v>
      </c>
      <c r="C148" s="112">
        <f t="shared" si="34"/>
        <v>1140</v>
      </c>
      <c r="D148" s="113" t="s">
        <v>484</v>
      </c>
      <c r="E148" s="95" t="str">
        <f t="shared" si="32"/>
        <v xml:space="preserve">TAB #12, Reverb 1 </v>
      </c>
      <c r="F148" s="225" t="s">
        <v>1900</v>
      </c>
      <c r="G148" s="95">
        <v>255</v>
      </c>
      <c r="H148" s="95" t="s">
        <v>233</v>
      </c>
      <c r="J148" s="131" t="str">
        <f t="shared" si="33"/>
        <v>TAB #12, Reverb 1 , Standard Organ UI</v>
      </c>
      <c r="K148" s="98" t="str">
        <f t="shared" si="21"/>
        <v>1140,"TAB #12, Reverb 1 ",0,"preset_valid_0",255,Button,"TAB #12, Reverb 1 , Standard Organ UI"</v>
      </c>
    </row>
    <row r="149" spans="1:17" s="110" customFormat="1" ht="15" customHeight="1" x14ac:dyDescent="0.2">
      <c r="A149" s="95">
        <v>93</v>
      </c>
      <c r="B149" s="116">
        <v>13</v>
      </c>
      <c r="C149" s="112">
        <f t="shared" si="34"/>
        <v>1141</v>
      </c>
      <c r="D149" s="95" t="s">
        <v>485</v>
      </c>
      <c r="E149" s="95" t="str">
        <f t="shared" si="32"/>
        <v xml:space="preserve">TAB #13, Reverb 2 </v>
      </c>
      <c r="F149" s="225" t="s">
        <v>1900</v>
      </c>
      <c r="G149" s="95">
        <v>255</v>
      </c>
      <c r="H149" s="95" t="s">
        <v>233</v>
      </c>
      <c r="I149" s="95"/>
      <c r="J149" s="131" t="str">
        <f t="shared" si="33"/>
        <v>TAB #13, Reverb 2 , Standard Organ UI</v>
      </c>
      <c r="K149" s="98" t="str">
        <f t="shared" si="21"/>
        <v>1141,"TAB #13, Reverb 2 ",0,"preset_valid_0",255,Button,"TAB #13, Reverb 2 , Standard Organ UI"</v>
      </c>
      <c r="N149" s="100"/>
      <c r="O149" s="100"/>
      <c r="P149" s="100"/>
      <c r="Q149" s="99"/>
    </row>
    <row r="150" spans="1:17" ht="15" customHeight="1" x14ac:dyDescent="0.2">
      <c r="A150" s="95">
        <v>94</v>
      </c>
      <c r="B150" s="116">
        <v>14</v>
      </c>
      <c r="C150" s="112">
        <f t="shared" si="34"/>
        <v>1142</v>
      </c>
      <c r="D150" s="113" t="s">
        <v>1350</v>
      </c>
      <c r="E150" s="95" t="str">
        <f t="shared" si="32"/>
        <v>TAB #14, Separate Pedal Output</v>
      </c>
      <c r="F150" s="225" t="s">
        <v>1900</v>
      </c>
      <c r="G150" s="95">
        <v>255</v>
      </c>
      <c r="H150" s="95" t="s">
        <v>233</v>
      </c>
      <c r="J150" s="131" t="str">
        <f>CONCATENATE(E150,", Pedal routed to Extension Board output only, Standard Organ UI")</f>
        <v>TAB #14, Separate Pedal Output, Pedal routed to Extension Board output only, Standard Organ UI</v>
      </c>
      <c r="K150" s="98" t="str">
        <f t="shared" si="21"/>
        <v>1142,"TAB #14, Separate Pedal Output",0,"preset_valid_0",255,Button,"TAB #14, Separate Pedal Output, Pedal routed to Extension Board output only, Standard Organ UI"</v>
      </c>
    </row>
    <row r="151" spans="1:17" ht="15" customHeight="1" x14ac:dyDescent="0.2">
      <c r="A151" s="95">
        <v>95</v>
      </c>
      <c r="B151" s="116">
        <v>15</v>
      </c>
      <c r="C151" s="112">
        <f t="shared" si="34"/>
        <v>1143</v>
      </c>
      <c r="D151" s="113" t="s">
        <v>496</v>
      </c>
      <c r="E151" s="95" t="str">
        <f t="shared" si="32"/>
        <v xml:space="preserve">TAB #15, Keyboard Split ON </v>
      </c>
      <c r="F151" s="225" t="s">
        <v>1900</v>
      </c>
      <c r="G151" s="95">
        <v>255</v>
      </c>
      <c r="H151" s="95" t="s">
        <v>233</v>
      </c>
      <c r="J151" s="131" t="str">
        <f t="shared" si="33"/>
        <v>TAB #15, Keyboard Split ON , Standard Organ UI</v>
      </c>
      <c r="K151" s="98" t="str">
        <f t="shared" si="21"/>
        <v>1143,"TAB #15, Keyboard Split ON ",0,"preset_valid_0",255,Button,"TAB #15, Keyboard Split ON , Standard Organ UI"</v>
      </c>
      <c r="N151" s="111"/>
      <c r="P151" s="111"/>
    </row>
    <row r="152" spans="1:17" s="93" customFormat="1" ht="15" customHeight="1" x14ac:dyDescent="0.2">
      <c r="A152" s="95"/>
      <c r="B152" s="116"/>
      <c r="C152" s="108" t="s">
        <v>228</v>
      </c>
      <c r="D152" s="109"/>
      <c r="E152" s="109" t="s">
        <v>805</v>
      </c>
      <c r="F152" s="108" t="s">
        <v>1257</v>
      </c>
      <c r="G152" s="95">
        <v>0</v>
      </c>
      <c r="H152" s="108" t="s">
        <v>234</v>
      </c>
      <c r="I152" s="108"/>
      <c r="J152" s="133" t="s">
        <v>765</v>
      </c>
      <c r="K152" s="98" t="str">
        <f t="shared" si="21"/>
        <v>#,"Phasing Rotor Control Buttons/Switches",0,"Tabs PHR",0,None,"Standard Organ Tabs or Switches (row 2)"</v>
      </c>
      <c r="N152" s="108"/>
      <c r="O152" s="108"/>
      <c r="P152" s="108"/>
      <c r="Q152" s="108"/>
    </row>
    <row r="153" spans="1:17" ht="15" customHeight="1" x14ac:dyDescent="0.2">
      <c r="A153" s="95">
        <v>96</v>
      </c>
      <c r="B153" s="116">
        <v>16</v>
      </c>
      <c r="C153" s="95">
        <f>C144+8</f>
        <v>1144</v>
      </c>
      <c r="D153" s="113" t="s">
        <v>1246</v>
      </c>
      <c r="E153" s="95" t="str">
        <f>CONCATENATE("TAB #",B153,", ",D153)</f>
        <v>TAB #16, WersiVoice/Böhm Phasing Rotor</v>
      </c>
      <c r="F153" s="225" t="s">
        <v>1900</v>
      </c>
      <c r="G153" s="95">
        <v>255</v>
      </c>
      <c r="H153" s="95" t="s">
        <v>233</v>
      </c>
      <c r="J153" s="131" t="str">
        <f>CONCATENATE(E153," Switch, Böhm PHR when ON")</f>
        <v>TAB #16, WersiVoice/Böhm Phasing Rotor Switch, Böhm PHR when ON</v>
      </c>
      <c r="K153" s="98" t="str">
        <f t="shared" si="21"/>
        <v>1144,"TAB #16, WersiVoice/Böhm Phasing Rotor",0,"preset_valid_0",255,Button,"TAB #16, WersiVoice/Böhm Phasing Rotor Switch, Böhm PHR when ON"</v>
      </c>
    </row>
    <row r="154" spans="1:17" ht="15" customHeight="1" x14ac:dyDescent="0.2">
      <c r="A154" s="95">
        <v>97</v>
      </c>
      <c r="B154" s="116">
        <v>17</v>
      </c>
      <c r="C154" s="112">
        <f t="shared" ref="C154:C160" si="35">C153+1</f>
        <v>1145</v>
      </c>
      <c r="D154" s="113" t="s">
        <v>776</v>
      </c>
      <c r="E154" s="95" t="str">
        <f t="shared" ref="E154:E165" si="36">CONCATENATE("TAB #",B154,", ",D154)</f>
        <v>TAB #17, Phasing Rotor Ensemble</v>
      </c>
      <c r="F154" s="225" t="s">
        <v>1900</v>
      </c>
      <c r="G154" s="95">
        <v>255</v>
      </c>
      <c r="H154" s="95" t="s">
        <v>233</v>
      </c>
      <c r="J154" s="131" t="str">
        <f>CONCATENATE(E154," Switch")</f>
        <v>TAB #17, Phasing Rotor Ensemble Switch</v>
      </c>
      <c r="K154" s="98" t="str">
        <f t="shared" si="21"/>
        <v>1145,"TAB #17, Phasing Rotor Ensemble",0,"preset_valid_0",255,Button,"TAB #17, Phasing Rotor Ensemble Switch"</v>
      </c>
    </row>
    <row r="155" spans="1:17" ht="15" customHeight="1" x14ac:dyDescent="0.2">
      <c r="A155" s="95">
        <v>98</v>
      </c>
      <c r="B155" s="116">
        <v>18</v>
      </c>
      <c r="C155" s="112">
        <f t="shared" si="35"/>
        <v>1146</v>
      </c>
      <c r="D155" s="113" t="s">
        <v>490</v>
      </c>
      <c r="E155" s="95" t="str">
        <f t="shared" si="36"/>
        <v>TAB #18, Phasing Rotor Celeste</v>
      </c>
      <c r="F155" s="225" t="s">
        <v>1900</v>
      </c>
      <c r="G155" s="95">
        <v>255</v>
      </c>
      <c r="H155" s="95" t="s">
        <v>233</v>
      </c>
      <c r="J155" s="131" t="str">
        <f t="shared" ref="J155:J160" si="37">CONCATENATE(E155," Switch")</f>
        <v>TAB #18, Phasing Rotor Celeste Switch</v>
      </c>
      <c r="K155" s="98" t="str">
        <f t="shared" si="21"/>
        <v>1146,"TAB #18, Phasing Rotor Celeste",0,"preset_valid_0",255,Button,"TAB #18, Phasing Rotor Celeste Switch"</v>
      </c>
    </row>
    <row r="156" spans="1:17" ht="15" customHeight="1" x14ac:dyDescent="0.2">
      <c r="A156" s="95">
        <v>99</v>
      </c>
      <c r="B156" s="116">
        <v>19</v>
      </c>
      <c r="C156" s="112">
        <f t="shared" si="35"/>
        <v>1147</v>
      </c>
      <c r="D156" s="113" t="s">
        <v>491</v>
      </c>
      <c r="E156" s="95" t="str">
        <f t="shared" si="36"/>
        <v>TAB #19, Phasing Rotor Fading</v>
      </c>
      <c r="F156" s="225" t="s">
        <v>1900</v>
      </c>
      <c r="G156" s="95">
        <v>255</v>
      </c>
      <c r="H156" s="95" t="s">
        <v>233</v>
      </c>
      <c r="J156" s="131" t="str">
        <f t="shared" si="37"/>
        <v>TAB #19, Phasing Rotor Fading Switch</v>
      </c>
      <c r="K156" s="98" t="str">
        <f t="shared" si="21"/>
        <v>1147,"TAB #19, Phasing Rotor Fading",0,"preset_valid_0",255,Button,"TAB #19, Phasing Rotor Fading Switch"</v>
      </c>
    </row>
    <row r="157" spans="1:17" ht="15" customHeight="1" x14ac:dyDescent="0.2">
      <c r="A157" s="95">
        <v>100</v>
      </c>
      <c r="B157" s="116">
        <v>20</v>
      </c>
      <c r="C157" s="112">
        <f t="shared" si="35"/>
        <v>1148</v>
      </c>
      <c r="D157" s="113" t="s">
        <v>492</v>
      </c>
      <c r="E157" s="95" t="str">
        <f t="shared" si="36"/>
        <v>TAB #20, Phasing Rotor Weak</v>
      </c>
      <c r="F157" s="225" t="s">
        <v>1900</v>
      </c>
      <c r="G157" s="95">
        <v>255</v>
      </c>
      <c r="H157" s="95" t="s">
        <v>233</v>
      </c>
      <c r="J157" s="131" t="str">
        <f t="shared" si="37"/>
        <v>TAB #20, Phasing Rotor Weak Switch</v>
      </c>
      <c r="K157" s="98" t="str">
        <f t="shared" si="21"/>
        <v>1148,"TAB #20, Phasing Rotor Weak",0,"preset_valid_0",255,Button,"TAB #20, Phasing Rotor Weak Switch"</v>
      </c>
    </row>
    <row r="158" spans="1:17" ht="15" customHeight="1" x14ac:dyDescent="0.2">
      <c r="A158" s="95">
        <v>101</v>
      </c>
      <c r="B158" s="116">
        <v>21</v>
      </c>
      <c r="C158" s="112">
        <f t="shared" si="35"/>
        <v>1149</v>
      </c>
      <c r="D158" s="113" t="s">
        <v>493</v>
      </c>
      <c r="E158" s="95" t="str">
        <f t="shared" si="36"/>
        <v>TAB #21, Phasing Rotor Deep</v>
      </c>
      <c r="F158" s="225" t="s">
        <v>1900</v>
      </c>
      <c r="G158" s="95">
        <v>255</v>
      </c>
      <c r="H158" s="95" t="s">
        <v>233</v>
      </c>
      <c r="J158" s="131" t="str">
        <f t="shared" si="37"/>
        <v>TAB #21, Phasing Rotor Deep Switch</v>
      </c>
      <c r="K158" s="98" t="str">
        <f t="shared" si="21"/>
        <v>1149,"TAB #21, Phasing Rotor Deep",0,"preset_valid_0",255,Button,"TAB #21, Phasing Rotor Deep Switch"</v>
      </c>
    </row>
    <row r="159" spans="1:17" ht="15" customHeight="1" x14ac:dyDescent="0.2">
      <c r="A159" s="95">
        <v>102</v>
      </c>
      <c r="B159" s="116">
        <v>22</v>
      </c>
      <c r="C159" s="112">
        <f t="shared" si="35"/>
        <v>1150</v>
      </c>
      <c r="D159" s="113" t="s">
        <v>494</v>
      </c>
      <c r="E159" s="95" t="str">
        <f t="shared" si="36"/>
        <v>TAB #22, Phasing Rotor Fast</v>
      </c>
      <c r="F159" s="225" t="s">
        <v>1900</v>
      </c>
      <c r="G159" s="95">
        <v>255</v>
      </c>
      <c r="H159" s="95" t="s">
        <v>233</v>
      </c>
      <c r="J159" s="131" t="str">
        <f t="shared" si="37"/>
        <v>TAB #22, Phasing Rotor Fast Switch</v>
      </c>
      <c r="K159" s="98" t="str">
        <f t="shared" si="21"/>
        <v>1150,"TAB #22, Phasing Rotor Fast",0,"preset_valid_0",255,Button,"TAB #22, Phasing Rotor Fast Switch"</v>
      </c>
    </row>
    <row r="160" spans="1:17" ht="15" customHeight="1" x14ac:dyDescent="0.2">
      <c r="A160" s="95">
        <v>103</v>
      </c>
      <c r="B160" s="116">
        <v>23</v>
      </c>
      <c r="C160" s="112">
        <f t="shared" si="35"/>
        <v>1151</v>
      </c>
      <c r="D160" s="113" t="s">
        <v>495</v>
      </c>
      <c r="E160" s="95" t="str">
        <f t="shared" si="36"/>
        <v>TAB #23, Phasing Rotor Delay</v>
      </c>
      <c r="F160" s="225" t="s">
        <v>1900</v>
      </c>
      <c r="G160" s="95">
        <v>255</v>
      </c>
      <c r="H160" s="95" t="s">
        <v>233</v>
      </c>
      <c r="J160" s="131" t="str">
        <f t="shared" si="37"/>
        <v>TAB #23, Phasing Rotor Delay Switch</v>
      </c>
      <c r="K160" s="98" t="str">
        <f t="shared" si="21"/>
        <v>1151,"TAB #23, Phasing Rotor Delay",0,"preset_valid_0",255,Button,"TAB #23, Phasing Rotor Delay Switch"</v>
      </c>
      <c r="N160" s="114"/>
      <c r="P160" s="111"/>
    </row>
    <row r="161" spans="1:17" s="93" customFormat="1" ht="15" customHeight="1" x14ac:dyDescent="0.2">
      <c r="A161" s="108"/>
      <c r="C161" s="108" t="s">
        <v>228</v>
      </c>
      <c r="D161" s="108"/>
      <c r="E161" s="109" t="s">
        <v>1002</v>
      </c>
      <c r="F161" s="108" t="s">
        <v>1258</v>
      </c>
      <c r="G161" s="108">
        <v>0</v>
      </c>
      <c r="H161" s="108"/>
      <c r="I161" s="108"/>
      <c r="J161" s="134" t="s">
        <v>1002</v>
      </c>
      <c r="K161" s="98" t="str">
        <f t="shared" si="21"/>
        <v>#,"Gating/Contact Modes",0,"Tabs EG",0,,"Gating/Contact Modes"</v>
      </c>
      <c r="N161" s="108"/>
      <c r="O161" s="108"/>
      <c r="P161" s="108"/>
      <c r="Q161" s="108"/>
    </row>
    <row r="162" spans="1:17" ht="15" customHeight="1" x14ac:dyDescent="0.2">
      <c r="A162" s="95">
        <v>104</v>
      </c>
      <c r="B162" s="116">
        <v>24</v>
      </c>
      <c r="C162" s="95">
        <f>C153+8</f>
        <v>1152</v>
      </c>
      <c r="D162" s="95" t="s">
        <v>983</v>
      </c>
      <c r="E162" s="95" t="str">
        <f t="shared" si="36"/>
        <v>TAB #24, H100 Mode</v>
      </c>
      <c r="F162" s="225" t="s">
        <v>1900</v>
      </c>
      <c r="G162" s="95">
        <v>255</v>
      </c>
      <c r="H162" s="95" t="s">
        <v>233</v>
      </c>
      <c r="J162" s="131" t="str">
        <f>CONCATENATE(E162,", multiple percussion voices, enabled by ADSR/Enable mask Bits; cancels/overrides B3 percussion")</f>
        <v>TAB #24, H100 Mode, multiple percussion voices, enabled by ADSR/Enable mask Bits; cancels/overrides B3 percussion</v>
      </c>
      <c r="K162" s="98" t="str">
        <f t="shared" si="21"/>
        <v>1152,"TAB #24, H100 Mode",0,"preset_valid_0",255,Button,"TAB #24, H100 Mode, multiple percussion voices, enabled by ADSR/Enable mask Bits; cancels/overrides B3 percussion"</v>
      </c>
    </row>
    <row r="163" spans="1:17" ht="15" customHeight="1" x14ac:dyDescent="0.2">
      <c r="A163" s="95">
        <v>105</v>
      </c>
      <c r="B163" s="116">
        <v>25</v>
      </c>
      <c r="C163" s="112">
        <f t="shared" ref="C163:C169" si="38">C162+1</f>
        <v>1153</v>
      </c>
      <c r="D163" s="95" t="s">
        <v>1795</v>
      </c>
      <c r="E163" s="95" t="str">
        <f t="shared" si="36"/>
        <v>TAB #25, Envelope Generator (EG) Mode</v>
      </c>
      <c r="F163" s="225" t="s">
        <v>1900</v>
      </c>
      <c r="G163" s="95">
        <v>255</v>
      </c>
      <c r="H163" s="95" t="s">
        <v>233</v>
      </c>
      <c r="J163" s="131" t="str">
        <f>CONCATENATE(E163,", sets percussion voices to steady note")</f>
        <v>TAB #25, Envelope Generator (EG) Mode, sets percussion voices to steady note</v>
      </c>
      <c r="K163" s="98" t="str">
        <f t="shared" si="21"/>
        <v>1153,"TAB #25, Envelope Generator (EG) Mode",0,"preset_valid_0",255,Button,"TAB #25, Envelope Generator (EG) Mode, sets percussion voices to steady note"</v>
      </c>
    </row>
    <row r="164" spans="1:17" ht="15" customHeight="1" x14ac:dyDescent="0.2">
      <c r="A164" s="95">
        <v>106</v>
      </c>
      <c r="B164" s="116">
        <v>26</v>
      </c>
      <c r="C164" s="112">
        <f t="shared" si="38"/>
        <v>1154</v>
      </c>
      <c r="D164" s="95" t="s">
        <v>1796</v>
      </c>
      <c r="E164" s="95" t="str">
        <f t="shared" si="36"/>
        <v>TAB #26, EG Percussion Drawbar Mode</v>
      </c>
      <c r="F164" s="225" t="s">
        <v>1900</v>
      </c>
      <c r="G164" s="95">
        <v>255</v>
      </c>
      <c r="H164" s="95" t="s">
        <v>233</v>
      </c>
      <c r="J164" s="131" t="str">
        <f>CONCATENATE(E164,", Add 8' ADSR envelope")</f>
        <v>TAB #26, EG Percussion Drawbar Mode, Add 8' ADSR envelope</v>
      </c>
      <c r="K164" s="98" t="str">
        <f t="shared" si="21"/>
        <v>1154,"TAB #26, EG Percussion Drawbar Mode",0,"preset_valid_0",255,Button,"TAB #26, EG Percussion Drawbar Mode, Add 8' ADSR envelope"</v>
      </c>
    </row>
    <row r="165" spans="1:17" ht="15" customHeight="1" x14ac:dyDescent="0.2">
      <c r="A165" s="95">
        <v>107</v>
      </c>
      <c r="B165" s="116">
        <v>27</v>
      </c>
      <c r="C165" s="112">
        <f t="shared" si="38"/>
        <v>1155</v>
      </c>
      <c r="D165" s="33" t="s">
        <v>1797</v>
      </c>
      <c r="E165" s="95" t="str">
        <f t="shared" si="36"/>
        <v xml:space="preserve">TAB #27, EG TimeBend Drawbar Mode </v>
      </c>
      <c r="F165" s="225" t="s">
        <v>1900</v>
      </c>
      <c r="G165" s="95">
        <v>255</v>
      </c>
      <c r="H165" s="95" t="s">
        <v>233</v>
      </c>
      <c r="J165" s="131" t="str">
        <f>CONCATENATE(E165,", cancels/overrides H100 and B3 percussion modes. ADSR mask Bits enable ADSR envelope instead of A--R.")</f>
        <v>TAB #27, EG TimeBend Drawbar Mode , cancels/overrides H100 and B3 percussion modes. ADSR mask Bits enable ADSR envelope instead of A--R.</v>
      </c>
      <c r="K165" s="98" t="str">
        <f t="shared" si="21"/>
        <v>1155,"TAB #27, EG TimeBend Drawbar Mode ",0,"preset_valid_0",255,Button,"TAB #27, EG TimeBend Drawbar Mode , cancels/overrides H100 and B3 percussion modes. ADSR mask Bits enable ADSR envelope instead of A--R."</v>
      </c>
    </row>
    <row r="166" spans="1:17" ht="15" customHeight="1" x14ac:dyDescent="0.2">
      <c r="A166" s="95">
        <v>108</v>
      </c>
      <c r="B166" s="116">
        <v>28</v>
      </c>
      <c r="C166" s="112">
        <f t="shared" si="38"/>
        <v>1156</v>
      </c>
      <c r="D166" s="33" t="s">
        <v>1003</v>
      </c>
      <c r="E166" s="95" t="str">
        <f>CONCATENATE("TAB #",B166,", ",D166)</f>
        <v>TAB #28, H100 2ndVoice (Perc Decay Bypass)</v>
      </c>
      <c r="F166" s="225" t="s">
        <v>1900</v>
      </c>
      <c r="G166" s="95">
        <v>255</v>
      </c>
      <c r="H166" s="95" t="s">
        <v>233</v>
      </c>
      <c r="J166" s="131" t="str">
        <f>CONCATENATE(E166,", ADSR mask bits enable ADSR envelope with Sustain = drawbar position (Percussion Mode) and Percussion level from Percussion Drawbar set")</f>
        <v>TAB #28, H100 2ndVoice (Perc Decay Bypass), ADSR mask bits enable ADSR envelope with Sustain = drawbar position (Percussion Mode) and Percussion level from Percussion Drawbar set</v>
      </c>
      <c r="K166" s="98" t="str">
        <f t="shared" si="21"/>
        <v>1156,"TAB #28, H100 2ndVoice (Perc Decay Bypass)",0,"preset_valid_0",255,Button,"TAB #28, H100 2ndVoice (Perc Decay Bypass), ADSR mask bits enable ADSR envelope with Sustain = drawbar position (Percussion Mode) and Percussion level from Percussion Drawbar set"</v>
      </c>
    </row>
    <row r="167" spans="1:17" ht="15" customHeight="1" x14ac:dyDescent="0.2">
      <c r="A167" s="95">
        <v>109</v>
      </c>
      <c r="B167" s="116">
        <v>29</v>
      </c>
      <c r="C167" s="112">
        <f t="shared" si="38"/>
        <v>1157</v>
      </c>
      <c r="D167" s="33" t="s">
        <v>1022</v>
      </c>
      <c r="E167" s="95" t="str">
        <f>CONCATENATE("TAB #",B167,", ",D167)</f>
        <v>TAB #29, H100 Harp Sustain</v>
      </c>
      <c r="F167" s="225" t="s">
        <v>1900</v>
      </c>
      <c r="G167" s="95">
        <v>255</v>
      </c>
      <c r="H167" s="95" t="s">
        <v>233</v>
      </c>
      <c r="J167" s="131" t="str">
        <f>CONCATENATE(E167,", ADSR mask selected busbars bypass Vibrato/Chorus and Phasing Rotor")</f>
        <v>TAB #29, H100 Harp Sustain, ADSR mask selected busbars bypass Vibrato/Chorus and Phasing Rotor</v>
      </c>
      <c r="K167" s="98" t="str">
        <f>CONCATENATE(C167,",""",E167,""",",0,",""",F167,""",",G167,",","",H167,",""",J167,"""")</f>
        <v>1157,"TAB #29, H100 Harp Sustain",0,"preset_valid_0",255,Button,"TAB #29, H100 Harp Sustain, ADSR mask selected busbars bypass Vibrato/Chorus and Phasing Rotor"</v>
      </c>
    </row>
    <row r="168" spans="1:17" ht="15" customHeight="1" x14ac:dyDescent="0.2">
      <c r="A168" s="95">
        <v>110</v>
      </c>
      <c r="B168" s="116">
        <v>30</v>
      </c>
      <c r="C168" s="112">
        <f t="shared" si="38"/>
        <v>1158</v>
      </c>
      <c r="D168" s="95" t="s">
        <v>1651</v>
      </c>
      <c r="E168" s="95" t="str">
        <f>CONCATENATE("TAB #",B168,", ",D168)</f>
        <v>TAB #30, EG Enables to Dry Channel</v>
      </c>
      <c r="F168" s="225" t="s">
        <v>1900</v>
      </c>
      <c r="G168" s="95">
        <v>255</v>
      </c>
      <c r="H168" s="95" t="s">
        <v>233</v>
      </c>
      <c r="J168" s="131" t="str">
        <f>CONCATENATE(E168,", Mainboard Outputs carry GM voices only when ON (Ventilator Mode)")</f>
        <v>TAB #30, EG Enables to Dry Channel, Mainboard Outputs carry GM voices only when ON (Ventilator Mode)</v>
      </c>
      <c r="K168" s="98" t="str">
        <f>CONCATENATE(C168,",""",E168,""",",0,",""",F168,""",",G168,",","",H168,",""",J168,"""")</f>
        <v>1158,"TAB #30, EG Enables to Dry Channel",0,"preset_valid_0",255,Button,"TAB #30, EG Enables to Dry Channel, Mainboard Outputs carry GM voices only when ON (Ventilator Mode)"</v>
      </c>
    </row>
    <row r="169" spans="1:17" ht="15" customHeight="1" x14ac:dyDescent="0.2">
      <c r="A169" s="95">
        <v>111</v>
      </c>
      <c r="B169" s="116">
        <v>31</v>
      </c>
      <c r="C169" s="112">
        <f t="shared" si="38"/>
        <v>1159</v>
      </c>
      <c r="D169" s="95" t="s">
        <v>1345</v>
      </c>
      <c r="E169" s="95" t="str">
        <f>CONCATENATE("TAB #",B169,", ",D169)</f>
        <v>TAB #31, Equalizer Bypass</v>
      </c>
      <c r="F169" s="225" t="s">
        <v>1900</v>
      </c>
      <c r="G169" s="95">
        <v>256</v>
      </c>
      <c r="H169" s="95" t="s">
        <v>233</v>
      </c>
      <c r="J169" s="131" t="str">
        <f>CONCATENATE(E169,", Equalizer enabled when OFF")</f>
        <v>TAB #31, Equalizer Bypass, Equalizer enabled when OFF</v>
      </c>
      <c r="K169" s="98" t="str">
        <f>CONCATENATE(C169,",""",E169,""",",0,",""",F169,""",",G169,",","",H169,",""",J169,"""")</f>
        <v>1159,"TAB #31, Equalizer Bypass",0,"preset_valid_0",256,Button,"TAB #31, Equalizer Bypass, Equalizer enabled when OFF"</v>
      </c>
    </row>
    <row r="170" spans="1:17" s="93" customFormat="1" ht="15" customHeight="1" x14ac:dyDescent="0.2">
      <c r="A170" s="95"/>
      <c r="B170" s="116"/>
      <c r="C170" s="108" t="s">
        <v>228</v>
      </c>
      <c r="D170" s="109"/>
      <c r="E170" s="109" t="s">
        <v>1416</v>
      </c>
      <c r="F170" s="108" t="s">
        <v>730</v>
      </c>
      <c r="G170" s="95">
        <v>0</v>
      </c>
      <c r="H170" s="108" t="s">
        <v>234</v>
      </c>
      <c r="I170" s="108"/>
      <c r="J170" s="133" t="s">
        <v>923</v>
      </c>
      <c r="K170" s="98" t="str">
        <f>CONCATENATE(C170,",""",E170,""",",0,",""",F170,""",",G170,",","",H170,",""",J170,"""")</f>
        <v>#,"Tabs Upper ADSR Enable",0,"Tabs ADSR",0,None,"ADSR on Upper Drawbar Tabs"</v>
      </c>
      <c r="N170" s="108"/>
      <c r="O170" s="108"/>
      <c r="P170" s="108"/>
      <c r="Q170" s="108"/>
    </row>
    <row r="171" spans="1:17" ht="15" customHeight="1" x14ac:dyDescent="0.2">
      <c r="A171" s="95">
        <v>112</v>
      </c>
      <c r="B171" s="116">
        <v>32</v>
      </c>
      <c r="C171" s="95">
        <f>C162+8</f>
        <v>1160</v>
      </c>
      <c r="D171" s="113" t="s">
        <v>1718</v>
      </c>
      <c r="E171" s="95" t="str">
        <f t="shared" ref="E171:E182" si="39">CONCATENATE("TAB #",B171,", ",D171)</f>
        <v>TAB #32, Upper 16 Drawbar EG/Perc Mask Bit</v>
      </c>
      <c r="F171" s="225" t="s">
        <v>1900</v>
      </c>
      <c r="G171" s="95">
        <v>255</v>
      </c>
      <c r="H171" s="95" t="s">
        <v>233</v>
      </c>
      <c r="J171" s="131" t="str">
        <f>CONCATENATE(E171,", ADSR with Electronic Gating Mode ON, H100 Perc with H100 Mode ON")</f>
        <v>TAB #32, Upper 16 Drawbar EG/Perc Mask Bit, ADSR with Electronic Gating Mode ON, H100 Perc with H100 Mode ON</v>
      </c>
      <c r="K171" s="98" t="str">
        <f t="shared" si="21"/>
        <v>1160,"TAB #32, Upper 16 Drawbar EG/Perc Mask Bit",0,"preset_valid_0",255,Button,"TAB #32, Upper 16 Drawbar EG/Perc Mask Bit, ADSR with Electronic Gating Mode ON, H100 Perc with H100 Mode ON"</v>
      </c>
    </row>
    <row r="172" spans="1:17" ht="15" customHeight="1" x14ac:dyDescent="0.2">
      <c r="A172" s="95">
        <v>113</v>
      </c>
      <c r="B172" s="116">
        <v>33</v>
      </c>
      <c r="C172" s="112">
        <f t="shared" ref="C172:C182" si="40">C171+1</f>
        <v>1161</v>
      </c>
      <c r="D172" s="113" t="s">
        <v>1719</v>
      </c>
      <c r="E172" s="95" t="str">
        <f t="shared" si="39"/>
        <v>TAB #33, Upper 5 1/3 Drawbar EG/Perc Mask Bit</v>
      </c>
      <c r="F172" s="225" t="s">
        <v>1900</v>
      </c>
      <c r="G172" s="95">
        <v>255</v>
      </c>
      <c r="H172" s="95" t="s">
        <v>233</v>
      </c>
      <c r="J172" s="131" t="str">
        <f t="shared" ref="J172:J182" si="41">CONCATENATE(E172,", ADSR with Electronic Gating Mode ON, H100 Perc with H100 Mode ON")</f>
        <v>TAB #33, Upper 5 1/3 Drawbar EG/Perc Mask Bit, ADSR with Electronic Gating Mode ON, H100 Perc with H100 Mode ON</v>
      </c>
      <c r="K172" s="98" t="str">
        <f t="shared" si="21"/>
        <v>1161,"TAB #33, Upper 5 1/3 Drawbar EG/Perc Mask Bit",0,"preset_valid_0",255,Button,"TAB #33, Upper 5 1/3 Drawbar EG/Perc Mask Bit, ADSR with Electronic Gating Mode ON, H100 Perc with H100 Mode ON"</v>
      </c>
    </row>
    <row r="173" spans="1:17" ht="15" customHeight="1" x14ac:dyDescent="0.2">
      <c r="A173" s="95">
        <v>114</v>
      </c>
      <c r="B173" s="116">
        <v>34</v>
      </c>
      <c r="C173" s="112">
        <f t="shared" si="40"/>
        <v>1162</v>
      </c>
      <c r="D173" s="113" t="s">
        <v>1720</v>
      </c>
      <c r="E173" s="95" t="str">
        <f t="shared" si="39"/>
        <v>TAB #34, Upper 8 Drawbar EG/Perc Mask Bit</v>
      </c>
      <c r="F173" s="225" t="s">
        <v>1900</v>
      </c>
      <c r="G173" s="95">
        <v>255</v>
      </c>
      <c r="H173" s="95" t="s">
        <v>233</v>
      </c>
      <c r="J173" s="131" t="str">
        <f t="shared" si="41"/>
        <v>TAB #34, Upper 8 Drawbar EG/Perc Mask Bit, ADSR with Electronic Gating Mode ON, H100 Perc with H100 Mode ON</v>
      </c>
      <c r="K173" s="98" t="str">
        <f t="shared" si="21"/>
        <v>1162,"TAB #34, Upper 8 Drawbar EG/Perc Mask Bit",0,"preset_valid_0",255,Button,"TAB #34, Upper 8 Drawbar EG/Perc Mask Bit, ADSR with Electronic Gating Mode ON, H100 Perc with H100 Mode ON"</v>
      </c>
    </row>
    <row r="174" spans="1:17" ht="15" customHeight="1" x14ac:dyDescent="0.2">
      <c r="A174" s="95">
        <v>115</v>
      </c>
      <c r="B174" s="116">
        <v>35</v>
      </c>
      <c r="C174" s="112">
        <f t="shared" si="40"/>
        <v>1163</v>
      </c>
      <c r="D174" s="113" t="s">
        <v>1717</v>
      </c>
      <c r="E174" s="95" t="str">
        <f t="shared" si="39"/>
        <v>TAB #35, Upper 4 Drawbar EG/Perc Mask Bit</v>
      </c>
      <c r="F174" s="225" t="s">
        <v>1900</v>
      </c>
      <c r="G174" s="95">
        <v>255</v>
      </c>
      <c r="H174" s="95" t="s">
        <v>233</v>
      </c>
      <c r="J174" s="131" t="str">
        <f t="shared" si="41"/>
        <v>TAB #35, Upper 4 Drawbar EG/Perc Mask Bit, ADSR with Electronic Gating Mode ON, H100 Perc with H100 Mode ON</v>
      </c>
      <c r="K174" s="98" t="str">
        <f t="shared" si="21"/>
        <v>1163,"TAB #35, Upper 4 Drawbar EG/Perc Mask Bit",0,"preset_valid_0",255,Button,"TAB #35, Upper 4 Drawbar EG/Perc Mask Bit, ADSR with Electronic Gating Mode ON, H100 Perc with H100 Mode ON"</v>
      </c>
    </row>
    <row r="175" spans="1:17" ht="15" customHeight="1" x14ac:dyDescent="0.2">
      <c r="A175" s="95">
        <v>116</v>
      </c>
      <c r="B175" s="116">
        <v>36</v>
      </c>
      <c r="C175" s="112">
        <f t="shared" si="40"/>
        <v>1164</v>
      </c>
      <c r="D175" s="113" t="s">
        <v>1721</v>
      </c>
      <c r="E175" s="95" t="str">
        <f t="shared" si="39"/>
        <v>TAB #36, Upper 2 2/3 Drawbar EG/Perc Mask Bit</v>
      </c>
      <c r="F175" s="225" t="s">
        <v>1900</v>
      </c>
      <c r="G175" s="95">
        <v>255</v>
      </c>
      <c r="H175" s="95" t="s">
        <v>233</v>
      </c>
      <c r="J175" s="131" t="str">
        <f t="shared" si="41"/>
        <v>TAB #36, Upper 2 2/3 Drawbar EG/Perc Mask Bit, ADSR with Electronic Gating Mode ON, H100 Perc with H100 Mode ON</v>
      </c>
      <c r="K175" s="98" t="str">
        <f t="shared" si="21"/>
        <v>1164,"TAB #36, Upper 2 2/3 Drawbar EG/Perc Mask Bit",0,"preset_valid_0",255,Button,"TAB #36, Upper 2 2/3 Drawbar EG/Perc Mask Bit, ADSR with Electronic Gating Mode ON, H100 Perc with H100 Mode ON"</v>
      </c>
    </row>
    <row r="176" spans="1:17" ht="15" customHeight="1" x14ac:dyDescent="0.2">
      <c r="A176" s="95">
        <v>117</v>
      </c>
      <c r="B176" s="116">
        <v>37</v>
      </c>
      <c r="C176" s="112">
        <f t="shared" si="40"/>
        <v>1165</v>
      </c>
      <c r="D176" s="113" t="s">
        <v>1722</v>
      </c>
      <c r="E176" s="95" t="str">
        <f t="shared" si="39"/>
        <v>TAB #37, Upper 2 Drawbar EG/Perc Mask Bit</v>
      </c>
      <c r="F176" s="225" t="s">
        <v>1900</v>
      </c>
      <c r="G176" s="95">
        <v>255</v>
      </c>
      <c r="H176" s="95" t="s">
        <v>233</v>
      </c>
      <c r="J176" s="131" t="str">
        <f t="shared" si="41"/>
        <v>TAB #37, Upper 2 Drawbar EG/Perc Mask Bit, ADSR with Electronic Gating Mode ON, H100 Perc with H100 Mode ON</v>
      </c>
      <c r="K176" s="98" t="str">
        <f t="shared" si="21"/>
        <v>1165,"TAB #37, Upper 2 Drawbar EG/Perc Mask Bit",0,"preset_valid_0",255,Button,"TAB #37, Upper 2 Drawbar EG/Perc Mask Bit, ADSR with Electronic Gating Mode ON, H100 Perc with H100 Mode ON"</v>
      </c>
    </row>
    <row r="177" spans="1:17" ht="15" customHeight="1" x14ac:dyDescent="0.2">
      <c r="A177" s="95">
        <v>118</v>
      </c>
      <c r="B177" s="116">
        <v>38</v>
      </c>
      <c r="C177" s="112">
        <f t="shared" si="40"/>
        <v>1166</v>
      </c>
      <c r="D177" s="113" t="s">
        <v>1725</v>
      </c>
      <c r="E177" s="95" t="str">
        <f t="shared" si="39"/>
        <v>TAB #38, Upper 1 3/5 Drawbar EG/Perc Mask Bit</v>
      </c>
      <c r="F177" s="225" t="s">
        <v>1900</v>
      </c>
      <c r="G177" s="95">
        <v>255</v>
      </c>
      <c r="H177" s="95" t="s">
        <v>233</v>
      </c>
      <c r="J177" s="131" t="str">
        <f t="shared" si="41"/>
        <v>TAB #38, Upper 1 3/5 Drawbar EG/Perc Mask Bit, ADSR with Electronic Gating Mode ON, H100 Perc with H100 Mode ON</v>
      </c>
      <c r="K177" s="98" t="str">
        <f t="shared" si="21"/>
        <v>1166,"TAB #38, Upper 1 3/5 Drawbar EG/Perc Mask Bit",0,"preset_valid_0",255,Button,"TAB #38, Upper 1 3/5 Drawbar EG/Perc Mask Bit, ADSR with Electronic Gating Mode ON, H100 Perc with H100 Mode ON"</v>
      </c>
    </row>
    <row r="178" spans="1:17" ht="15" customHeight="1" x14ac:dyDescent="0.2">
      <c r="A178" s="95">
        <v>119</v>
      </c>
      <c r="B178" s="116">
        <v>39</v>
      </c>
      <c r="C178" s="112">
        <f t="shared" si="40"/>
        <v>1167</v>
      </c>
      <c r="D178" s="113" t="s">
        <v>1723</v>
      </c>
      <c r="E178" s="95" t="str">
        <f t="shared" si="39"/>
        <v>TAB #39, Upper 1 1/3 Drawbar EG/Perc Mask Bit</v>
      </c>
      <c r="F178" s="225" t="s">
        <v>1900</v>
      </c>
      <c r="G178" s="95">
        <v>255</v>
      </c>
      <c r="H178" s="95" t="s">
        <v>233</v>
      </c>
      <c r="J178" s="131" t="str">
        <f t="shared" si="41"/>
        <v>TAB #39, Upper 1 1/3 Drawbar EG/Perc Mask Bit, ADSR with Electronic Gating Mode ON, H100 Perc with H100 Mode ON</v>
      </c>
      <c r="K178" s="98" t="str">
        <f t="shared" si="21"/>
        <v>1167,"TAB #39, Upper 1 1/3 Drawbar EG/Perc Mask Bit",0,"preset_valid_0",255,Button,"TAB #39, Upper 1 1/3 Drawbar EG/Perc Mask Bit, ADSR with Electronic Gating Mode ON, H100 Perc with H100 Mode ON"</v>
      </c>
    </row>
    <row r="179" spans="1:17" ht="15" customHeight="1" x14ac:dyDescent="0.2">
      <c r="A179" s="95">
        <v>120</v>
      </c>
      <c r="B179" s="116">
        <v>40</v>
      </c>
      <c r="C179" s="112">
        <f t="shared" si="40"/>
        <v>1168</v>
      </c>
      <c r="D179" s="113" t="s">
        <v>1724</v>
      </c>
      <c r="E179" s="95" t="str">
        <f t="shared" si="39"/>
        <v>TAB #40, Upper 1 Drawbar EG/Perc Mask Bit</v>
      </c>
      <c r="F179" s="225" t="s">
        <v>1900</v>
      </c>
      <c r="G179" s="95">
        <v>255</v>
      </c>
      <c r="H179" s="95" t="s">
        <v>233</v>
      </c>
      <c r="J179" s="131" t="str">
        <f t="shared" si="41"/>
        <v>TAB #40, Upper 1 Drawbar EG/Perc Mask Bit, ADSR with Electronic Gating Mode ON, H100 Perc with H100 Mode ON</v>
      </c>
      <c r="K179" s="98" t="str">
        <f t="shared" si="21"/>
        <v>1168,"TAB #40, Upper 1 Drawbar EG/Perc Mask Bit",0,"preset_valid_0",255,Button,"TAB #40, Upper 1 Drawbar EG/Perc Mask Bit, ADSR with Electronic Gating Mode ON, H100 Perc with H100 Mode ON"</v>
      </c>
    </row>
    <row r="180" spans="1:17" ht="15" customHeight="1" x14ac:dyDescent="0.2">
      <c r="A180" s="95">
        <v>121</v>
      </c>
      <c r="B180" s="116">
        <v>41</v>
      </c>
      <c r="C180" s="112">
        <f t="shared" si="40"/>
        <v>1169</v>
      </c>
      <c r="D180" s="113" t="s">
        <v>1714</v>
      </c>
      <c r="E180" s="95" t="str">
        <f t="shared" si="39"/>
        <v>TAB #41, Upper Mixture Drawbar 10  EG/Perc Mask Bit</v>
      </c>
      <c r="F180" s="225" t="s">
        <v>1900</v>
      </c>
      <c r="G180" s="95">
        <v>255</v>
      </c>
      <c r="H180" s="95" t="s">
        <v>233</v>
      </c>
      <c r="J180" s="131" t="str">
        <f t="shared" si="41"/>
        <v>TAB #41, Upper Mixture Drawbar 10  EG/Perc Mask Bit, ADSR with Electronic Gating Mode ON, H100 Perc with H100 Mode ON</v>
      </c>
      <c r="K180" s="98" t="str">
        <f t="shared" ref="K180:K195" si="42">CONCATENATE(C180,",""",E180,""",",0,",""",F180,""",",G180,",","",H180,",""",J180,"""")</f>
        <v>1169,"TAB #41, Upper Mixture Drawbar 10  EG/Perc Mask Bit",0,"preset_valid_0",255,Button,"TAB #41, Upper Mixture Drawbar 10  EG/Perc Mask Bit, ADSR with Electronic Gating Mode ON, H100 Perc with H100 Mode ON"</v>
      </c>
    </row>
    <row r="181" spans="1:17" ht="15" customHeight="1" x14ac:dyDescent="0.2">
      <c r="A181" s="95">
        <v>122</v>
      </c>
      <c r="B181" s="116">
        <v>42</v>
      </c>
      <c r="C181" s="112">
        <f t="shared" si="40"/>
        <v>1170</v>
      </c>
      <c r="D181" s="113" t="s">
        <v>1716</v>
      </c>
      <c r="E181" s="95" t="str">
        <f t="shared" si="39"/>
        <v>TAB #42, Upper Mixture Drawbar 11  EG/Perc Mask Bit</v>
      </c>
      <c r="F181" s="225" t="s">
        <v>1900</v>
      </c>
      <c r="G181" s="95">
        <v>255</v>
      </c>
      <c r="H181" s="95" t="s">
        <v>233</v>
      </c>
      <c r="J181" s="131" t="str">
        <f t="shared" si="41"/>
        <v>TAB #42, Upper Mixture Drawbar 11  EG/Perc Mask Bit, ADSR with Electronic Gating Mode ON, H100 Perc with H100 Mode ON</v>
      </c>
      <c r="K181" s="98" t="str">
        <f t="shared" si="42"/>
        <v>1170,"TAB #42, Upper Mixture Drawbar 11  EG/Perc Mask Bit",0,"preset_valid_0",255,Button,"TAB #42, Upper Mixture Drawbar 11  EG/Perc Mask Bit, ADSR with Electronic Gating Mode ON, H100 Perc with H100 Mode ON"</v>
      </c>
    </row>
    <row r="182" spans="1:17" ht="15" customHeight="1" x14ac:dyDescent="0.2">
      <c r="A182" s="95">
        <v>123</v>
      </c>
      <c r="B182" s="116">
        <v>43</v>
      </c>
      <c r="C182" s="112">
        <f t="shared" si="40"/>
        <v>1171</v>
      </c>
      <c r="D182" s="113" t="s">
        <v>1715</v>
      </c>
      <c r="E182" s="95" t="str">
        <f t="shared" si="39"/>
        <v>TAB #43, Upper Mixture Drawbar 12  EG/Perc Mask Bit</v>
      </c>
      <c r="F182" s="225" t="s">
        <v>1900</v>
      </c>
      <c r="G182" s="95">
        <v>255</v>
      </c>
      <c r="H182" s="95" t="s">
        <v>233</v>
      </c>
      <c r="J182" s="131" t="str">
        <f t="shared" si="41"/>
        <v>TAB #43, Upper Mixture Drawbar 12  EG/Perc Mask Bit, ADSR with Electronic Gating Mode ON, H100 Perc with H100 Mode ON</v>
      </c>
      <c r="K182" s="98" t="str">
        <f t="shared" si="42"/>
        <v>1171,"TAB #43, Upper Mixture Drawbar 12  EG/Perc Mask Bit",0,"preset_valid_0",255,Button,"TAB #43, Upper Mixture Drawbar 12  EG/Perc Mask Bit, ADSR with Electronic Gating Mode ON, H100 Perc with H100 Mode ON"</v>
      </c>
    </row>
    <row r="183" spans="1:17" s="93" customFormat="1" ht="15" customHeight="1" x14ac:dyDescent="0.2">
      <c r="A183" s="95"/>
      <c r="B183" s="116"/>
      <c r="C183" s="108" t="s">
        <v>228</v>
      </c>
      <c r="D183" s="109"/>
      <c r="E183" s="109" t="s">
        <v>1417</v>
      </c>
      <c r="F183" s="108" t="s">
        <v>730</v>
      </c>
      <c r="G183" s="95">
        <v>0</v>
      </c>
      <c r="H183" s="108" t="s">
        <v>234</v>
      </c>
      <c r="I183" s="108"/>
      <c r="J183" s="133" t="s">
        <v>924</v>
      </c>
      <c r="K183" s="98" t="str">
        <f t="shared" si="42"/>
        <v>#,"Tabs Lower ADSR Enable",0,"Tabs ADSR",0,None,"ADSR on Lower Drawbar Tabs"</v>
      </c>
      <c r="N183" s="117"/>
      <c r="O183" s="108"/>
      <c r="P183" s="117"/>
      <c r="Q183" s="108"/>
    </row>
    <row r="184" spans="1:17" ht="15" customHeight="1" x14ac:dyDescent="0.2">
      <c r="A184" s="95">
        <v>128</v>
      </c>
      <c r="B184" s="116">
        <v>48</v>
      </c>
      <c r="C184" s="95">
        <f>C171+16</f>
        <v>1176</v>
      </c>
      <c r="D184" s="113" t="s">
        <v>757</v>
      </c>
      <c r="E184" s="95" t="str">
        <f t="shared" ref="E184:E195" si="43">CONCATENATE("TAB #",B184,", ",D184)</f>
        <v>TAB #48, Lower Drawbar 16 to ADSR</v>
      </c>
      <c r="F184" s="225" t="s">
        <v>1900</v>
      </c>
      <c r="G184" s="95">
        <v>255</v>
      </c>
      <c r="H184" s="95" t="s">
        <v>233</v>
      </c>
      <c r="J184" s="131" t="str">
        <f t="shared" ref="J184:J195" si="44">CONCATENATE(E184,", Standard Organ UI")</f>
        <v>TAB #48, Lower Drawbar 16 to ADSR, Standard Organ UI</v>
      </c>
      <c r="K184" s="98" t="str">
        <f t="shared" si="42"/>
        <v>1176,"TAB #48, Lower Drawbar 16 to ADSR",0,"preset_valid_0",255,Button,"TAB #48, Lower Drawbar 16 to ADSR, Standard Organ UI"</v>
      </c>
    </row>
    <row r="185" spans="1:17" ht="15" customHeight="1" x14ac:dyDescent="0.2">
      <c r="A185" s="95">
        <v>129</v>
      </c>
      <c r="B185" s="116">
        <v>49</v>
      </c>
      <c r="C185" s="112">
        <f t="shared" ref="C185:C195" si="45">C184+1</f>
        <v>1177</v>
      </c>
      <c r="D185" s="113" t="s">
        <v>771</v>
      </c>
      <c r="E185" s="95" t="str">
        <f t="shared" si="43"/>
        <v>TAB #49, Lower Drawbar 5 1/3 to ADSR</v>
      </c>
      <c r="F185" s="225" t="s">
        <v>1900</v>
      </c>
      <c r="G185" s="95">
        <v>255</v>
      </c>
      <c r="H185" s="95" t="s">
        <v>233</v>
      </c>
      <c r="J185" s="131" t="str">
        <f t="shared" si="44"/>
        <v>TAB #49, Lower Drawbar 5 1/3 to ADSR, Standard Organ UI</v>
      </c>
      <c r="K185" s="98" t="str">
        <f t="shared" si="42"/>
        <v>1177,"TAB #49, Lower Drawbar 5 1/3 to ADSR",0,"preset_valid_0",255,Button,"TAB #49, Lower Drawbar 5 1/3 to ADSR, Standard Organ UI"</v>
      </c>
    </row>
    <row r="186" spans="1:17" ht="15" customHeight="1" x14ac:dyDescent="0.2">
      <c r="A186" s="95">
        <v>130</v>
      </c>
      <c r="B186" s="116">
        <v>50</v>
      </c>
      <c r="C186" s="112">
        <f t="shared" si="45"/>
        <v>1178</v>
      </c>
      <c r="D186" s="113" t="s">
        <v>512</v>
      </c>
      <c r="E186" s="95" t="str">
        <f t="shared" si="43"/>
        <v>TAB #50, Lower Drawbar 8 to ADSR</v>
      </c>
      <c r="F186" s="225" t="s">
        <v>1900</v>
      </c>
      <c r="G186" s="95">
        <v>255</v>
      </c>
      <c r="H186" s="95" t="s">
        <v>233</v>
      </c>
      <c r="J186" s="131" t="str">
        <f t="shared" si="44"/>
        <v>TAB #50, Lower Drawbar 8 to ADSR, Standard Organ UI</v>
      </c>
      <c r="K186" s="98" t="str">
        <f t="shared" si="42"/>
        <v>1178,"TAB #50, Lower Drawbar 8 to ADSR",0,"preset_valid_0",255,Button,"TAB #50, Lower Drawbar 8 to ADSR, Standard Organ UI"</v>
      </c>
    </row>
    <row r="187" spans="1:17" ht="15" customHeight="1" x14ac:dyDescent="0.2">
      <c r="A187" s="95">
        <v>131</v>
      </c>
      <c r="B187" s="116">
        <v>51</v>
      </c>
      <c r="C187" s="112">
        <f t="shared" si="45"/>
        <v>1179</v>
      </c>
      <c r="D187" s="113" t="s">
        <v>511</v>
      </c>
      <c r="E187" s="95" t="str">
        <f t="shared" si="43"/>
        <v>TAB #51, Lower Drawbar 4 to ADSR</v>
      </c>
      <c r="F187" s="225" t="s">
        <v>1900</v>
      </c>
      <c r="G187" s="95">
        <v>255</v>
      </c>
      <c r="H187" s="95" t="s">
        <v>233</v>
      </c>
      <c r="J187" s="131" t="str">
        <f t="shared" si="44"/>
        <v>TAB #51, Lower Drawbar 4 to ADSR, Standard Organ UI</v>
      </c>
      <c r="K187" s="98" t="str">
        <f t="shared" si="42"/>
        <v>1179,"TAB #51, Lower Drawbar 4 to ADSR",0,"preset_valid_0",255,Button,"TAB #51, Lower Drawbar 4 to ADSR, Standard Organ UI"</v>
      </c>
    </row>
    <row r="188" spans="1:17" ht="15" customHeight="1" x14ac:dyDescent="0.2">
      <c r="A188" s="95">
        <v>132</v>
      </c>
      <c r="B188" s="116">
        <v>52</v>
      </c>
      <c r="C188" s="112">
        <f t="shared" si="45"/>
        <v>1180</v>
      </c>
      <c r="D188" s="113" t="s">
        <v>772</v>
      </c>
      <c r="E188" s="95" t="str">
        <f t="shared" si="43"/>
        <v>TAB #52, Lower Drawbar 2 2/3 to ADSR</v>
      </c>
      <c r="F188" s="225" t="s">
        <v>1900</v>
      </c>
      <c r="G188" s="95">
        <v>255</v>
      </c>
      <c r="H188" s="95" t="s">
        <v>233</v>
      </c>
      <c r="J188" s="131" t="str">
        <f t="shared" si="44"/>
        <v>TAB #52, Lower Drawbar 2 2/3 to ADSR, Standard Organ UI</v>
      </c>
      <c r="K188" s="98" t="str">
        <f t="shared" si="42"/>
        <v>1180,"TAB #52, Lower Drawbar 2 2/3 to ADSR",0,"preset_valid_0",255,Button,"TAB #52, Lower Drawbar 2 2/3 to ADSR, Standard Organ UI"</v>
      </c>
    </row>
    <row r="189" spans="1:17" ht="15" customHeight="1" x14ac:dyDescent="0.2">
      <c r="A189" s="95">
        <v>133</v>
      </c>
      <c r="B189" s="116">
        <v>53</v>
      </c>
      <c r="C189" s="112">
        <f t="shared" si="45"/>
        <v>1181</v>
      </c>
      <c r="D189" s="113" t="s">
        <v>510</v>
      </c>
      <c r="E189" s="95" t="str">
        <f t="shared" si="43"/>
        <v>TAB #53, Lower Drawbar 2 to ADSR</v>
      </c>
      <c r="F189" s="225" t="s">
        <v>1900</v>
      </c>
      <c r="G189" s="95">
        <v>255</v>
      </c>
      <c r="H189" s="95" t="s">
        <v>233</v>
      </c>
      <c r="J189" s="131" t="str">
        <f t="shared" si="44"/>
        <v>TAB #53, Lower Drawbar 2 to ADSR, Standard Organ UI</v>
      </c>
      <c r="K189" s="98" t="str">
        <f t="shared" si="42"/>
        <v>1181,"TAB #53, Lower Drawbar 2 to ADSR",0,"preset_valid_0",255,Button,"TAB #53, Lower Drawbar 2 to ADSR, Standard Organ UI"</v>
      </c>
    </row>
    <row r="190" spans="1:17" ht="15" customHeight="1" x14ac:dyDescent="0.2">
      <c r="A190" s="95">
        <v>134</v>
      </c>
      <c r="B190" s="116">
        <v>54</v>
      </c>
      <c r="C190" s="112">
        <f t="shared" si="45"/>
        <v>1182</v>
      </c>
      <c r="D190" s="113" t="s">
        <v>773</v>
      </c>
      <c r="E190" s="95" t="str">
        <f t="shared" si="43"/>
        <v>TAB #54, Lower Drawbar1 3/5 to ADSR</v>
      </c>
      <c r="F190" s="225" t="s">
        <v>1900</v>
      </c>
      <c r="G190" s="95">
        <v>255</v>
      </c>
      <c r="H190" s="95" t="s">
        <v>233</v>
      </c>
      <c r="J190" s="131" t="str">
        <f t="shared" si="44"/>
        <v>TAB #54, Lower Drawbar1 3/5 to ADSR, Standard Organ UI</v>
      </c>
      <c r="K190" s="98" t="str">
        <f t="shared" si="42"/>
        <v>1182,"TAB #54, Lower Drawbar1 3/5 to ADSR",0,"preset_valid_0",255,Button,"TAB #54, Lower Drawbar1 3/5 to ADSR, Standard Organ UI"</v>
      </c>
    </row>
    <row r="191" spans="1:17" ht="15" customHeight="1" x14ac:dyDescent="0.2">
      <c r="A191" s="95">
        <v>135</v>
      </c>
      <c r="B191" s="116">
        <v>55</v>
      </c>
      <c r="C191" s="112">
        <f t="shared" si="45"/>
        <v>1183</v>
      </c>
      <c r="D191" s="113" t="s">
        <v>774</v>
      </c>
      <c r="E191" s="95" t="str">
        <f t="shared" si="43"/>
        <v>TAB #55, Lower Drawbar 1 1/3 to ADSR</v>
      </c>
      <c r="F191" s="225" t="s">
        <v>1900</v>
      </c>
      <c r="G191" s="95">
        <v>255</v>
      </c>
      <c r="H191" s="95" t="s">
        <v>233</v>
      </c>
      <c r="J191" s="131" t="str">
        <f t="shared" si="44"/>
        <v>TAB #55, Lower Drawbar 1 1/3 to ADSR, Standard Organ UI</v>
      </c>
      <c r="K191" s="98" t="str">
        <f t="shared" si="42"/>
        <v>1183,"TAB #55, Lower Drawbar 1 1/3 to ADSR",0,"preset_valid_0",255,Button,"TAB #55, Lower Drawbar 1 1/3 to ADSR, Standard Organ UI"</v>
      </c>
    </row>
    <row r="192" spans="1:17" ht="15" customHeight="1" x14ac:dyDescent="0.2">
      <c r="A192" s="95">
        <v>136</v>
      </c>
      <c r="B192" s="116">
        <v>56</v>
      </c>
      <c r="C192" s="112">
        <f t="shared" si="45"/>
        <v>1184</v>
      </c>
      <c r="D192" s="113" t="s">
        <v>509</v>
      </c>
      <c r="E192" s="95" t="str">
        <f t="shared" si="43"/>
        <v>TAB #56, Lower Drawbar 1 to ADSR</v>
      </c>
      <c r="F192" s="225" t="s">
        <v>1900</v>
      </c>
      <c r="G192" s="95">
        <v>255</v>
      </c>
      <c r="H192" s="95" t="s">
        <v>233</v>
      </c>
      <c r="J192" s="131" t="str">
        <f t="shared" si="44"/>
        <v>TAB #56, Lower Drawbar 1 to ADSR, Standard Organ UI</v>
      </c>
      <c r="K192" s="98" t="str">
        <f t="shared" si="42"/>
        <v>1184,"TAB #56, Lower Drawbar 1 to ADSR",0,"preset_valid_0",255,Button,"TAB #56, Lower Drawbar 1 to ADSR, Standard Organ UI"</v>
      </c>
    </row>
    <row r="193" spans="1:17" ht="15" customHeight="1" x14ac:dyDescent="0.2">
      <c r="A193" s="95">
        <v>137</v>
      </c>
      <c r="B193" s="116">
        <v>57</v>
      </c>
      <c r="C193" s="112">
        <f t="shared" si="45"/>
        <v>1185</v>
      </c>
      <c r="D193" s="113" t="s">
        <v>760</v>
      </c>
      <c r="E193" s="95" t="str">
        <f t="shared" si="43"/>
        <v>TAB #57, Lower Mixture Drawbar 10 to ADSR</v>
      </c>
      <c r="F193" s="225" t="s">
        <v>1900</v>
      </c>
      <c r="G193" s="95">
        <v>255</v>
      </c>
      <c r="H193" s="95" t="s">
        <v>233</v>
      </c>
      <c r="J193" s="131" t="str">
        <f t="shared" si="44"/>
        <v>TAB #57, Lower Mixture Drawbar 10 to ADSR, Standard Organ UI</v>
      </c>
      <c r="K193" s="98" t="str">
        <f t="shared" si="42"/>
        <v>1185,"TAB #57, Lower Mixture Drawbar 10 to ADSR",0,"preset_valid_0",255,Button,"TAB #57, Lower Mixture Drawbar 10 to ADSR, Standard Organ UI"</v>
      </c>
    </row>
    <row r="194" spans="1:17" ht="15" customHeight="1" x14ac:dyDescent="0.2">
      <c r="A194" s="95">
        <v>138</v>
      </c>
      <c r="B194" s="116">
        <v>58</v>
      </c>
      <c r="C194" s="112">
        <f t="shared" si="45"/>
        <v>1186</v>
      </c>
      <c r="D194" s="113" t="s">
        <v>758</v>
      </c>
      <c r="E194" s="95" t="str">
        <f t="shared" si="43"/>
        <v>TAB #58, Lower Mixture Drawbar 11 to ADSR</v>
      </c>
      <c r="F194" s="225" t="s">
        <v>1900</v>
      </c>
      <c r="G194" s="95">
        <v>255</v>
      </c>
      <c r="H194" s="95" t="s">
        <v>233</v>
      </c>
      <c r="J194" s="131" t="str">
        <f t="shared" si="44"/>
        <v>TAB #58, Lower Mixture Drawbar 11 to ADSR, Standard Organ UI</v>
      </c>
      <c r="K194" s="98" t="str">
        <f t="shared" si="42"/>
        <v>1186,"TAB #58, Lower Mixture Drawbar 11 to ADSR",0,"preset_valid_0",255,Button,"TAB #58, Lower Mixture Drawbar 11 to ADSR, Standard Organ UI"</v>
      </c>
    </row>
    <row r="195" spans="1:17" ht="15" customHeight="1" x14ac:dyDescent="0.2">
      <c r="A195" s="95">
        <v>139</v>
      </c>
      <c r="B195" s="116">
        <v>59</v>
      </c>
      <c r="C195" s="112">
        <f t="shared" si="45"/>
        <v>1187</v>
      </c>
      <c r="D195" s="113" t="s">
        <v>759</v>
      </c>
      <c r="E195" s="95" t="str">
        <f t="shared" si="43"/>
        <v>TAB #59, Lower Mixture Drawbar 12 to ADSR</v>
      </c>
      <c r="F195" s="225" t="s">
        <v>1900</v>
      </c>
      <c r="G195" s="95">
        <v>255</v>
      </c>
      <c r="H195" s="95" t="s">
        <v>233</v>
      </c>
      <c r="J195" s="131" t="str">
        <f t="shared" si="44"/>
        <v>TAB #59, Lower Mixture Drawbar 12 to ADSR, Standard Organ UI</v>
      </c>
      <c r="K195" s="98" t="str">
        <f t="shared" si="42"/>
        <v>1187,"TAB #59, Lower Mixture Drawbar 12 to ADSR",0,"preset_valid_0",255,Button,"TAB #59, Lower Mixture Drawbar 12 to ADSR, Standard Organ UI"</v>
      </c>
    </row>
    <row r="196" spans="1:17" s="93" customFormat="1" ht="15" customHeight="1" x14ac:dyDescent="0.2">
      <c r="A196" s="95"/>
      <c r="C196" s="108" t="s">
        <v>228</v>
      </c>
      <c r="D196" s="108"/>
      <c r="E196" s="108" t="s">
        <v>914</v>
      </c>
      <c r="F196" s="108" t="s">
        <v>913</v>
      </c>
      <c r="G196" s="108">
        <v>0</v>
      </c>
      <c r="H196" s="108" t="s">
        <v>234</v>
      </c>
      <c r="I196" s="108"/>
      <c r="J196" s="133" t="s">
        <v>912</v>
      </c>
      <c r="K196" s="98" t="str">
        <f>CONCATENATE(C196,",""",E196,""",",0,",""",F196,""",",G196,",","",H196,",""",J196,"""")</f>
        <v>#,"Rotary Knobs/Switches",0,"Knobs",0,None,"Knob Settings"</v>
      </c>
      <c r="N196" s="108"/>
      <c r="O196" s="108"/>
      <c r="P196" s="108"/>
      <c r="Q196" s="108"/>
    </row>
    <row r="197" spans="1:17" ht="15" customHeight="1" x14ac:dyDescent="0.2">
      <c r="A197" s="115">
        <v>8</v>
      </c>
      <c r="B197" s="105" t="s">
        <v>1428</v>
      </c>
      <c r="C197" s="95">
        <v>1264</v>
      </c>
      <c r="E197" s="96" t="s">
        <v>524</v>
      </c>
      <c r="F197" s="225" t="s">
        <v>1900</v>
      </c>
      <c r="G197" s="95">
        <v>5</v>
      </c>
      <c r="H197" s="95" t="s">
        <v>696</v>
      </c>
      <c r="J197" s="131" t="s">
        <v>925</v>
      </c>
      <c r="K197" s="98" t="str">
        <f>CONCATENATE(C197,",""",E197,""",",0,",""",F197,""",",G197,",","",H197,",""",J197,"""")</f>
        <v>1264,"Vibrato Knob",0,"preset_valid_0",5,Track,"Vibrato/Chorus Knob, 0=V1..5=C3"</v>
      </c>
    </row>
    <row r="198" spans="1:17" ht="15" customHeight="1" x14ac:dyDescent="0.2">
      <c r="A198" s="115">
        <v>9</v>
      </c>
      <c r="C198" s="95">
        <v>1265</v>
      </c>
      <c r="E198" s="113" t="s">
        <v>2212</v>
      </c>
      <c r="F198" s="225" t="s">
        <v>1901</v>
      </c>
      <c r="G198" s="95">
        <v>2</v>
      </c>
      <c r="H198" s="95" t="s">
        <v>283</v>
      </c>
      <c r="J198" s="135" t="s">
        <v>2222</v>
      </c>
      <c r="K198" s="98" t="str">
        <f>CONCATENATE(C198,",""",E198,""",",0,",""",F198,""",",G198,",","",H198,",""",J198,"""")</f>
        <v>1265,"Organ Preconfig",0,"preset_valid_1",2,DropDown,"Organ Preconfiguration (Model)"</v>
      </c>
    </row>
    <row r="199" spans="1:17" ht="15" customHeight="1" x14ac:dyDescent="0.2">
      <c r="A199" s="115">
        <v>10</v>
      </c>
      <c r="C199" s="95">
        <v>1266</v>
      </c>
      <c r="E199" s="95" t="s">
        <v>1325</v>
      </c>
      <c r="F199" s="225" t="s">
        <v>1900</v>
      </c>
      <c r="G199" s="95">
        <v>7</v>
      </c>
      <c r="H199" s="95" t="s">
        <v>283</v>
      </c>
      <c r="J199" s="131" t="s">
        <v>2897</v>
      </c>
      <c r="K199" s="98" t="str">
        <f>CONCATENATE(C199,",""",E199,""",",0,",""",F199,""",",G199,",","",H199,",""",J199,"""")</f>
        <v>1266,"Generator Mode",0,"preset_valid_0",7,DropDown,"Generator Mode Preset (0..2 = B3, 3 = Hammond H100, 4 = LSI Square, 5 = LSI Sine, 6 = Single Note Gen, 7 = Combo)"</v>
      </c>
    </row>
    <row r="200" spans="1:17" ht="15" customHeight="1" x14ac:dyDescent="0.2">
      <c r="A200" s="115">
        <v>11</v>
      </c>
      <c r="C200" s="95">
        <v>1267</v>
      </c>
      <c r="E200" s="95" t="s">
        <v>1798</v>
      </c>
      <c r="F200" s="225" t="s">
        <v>1900</v>
      </c>
      <c r="G200" s="95">
        <v>4</v>
      </c>
      <c r="H200" s="95" t="s">
        <v>283</v>
      </c>
      <c r="J200" s="131" t="s">
        <v>1799</v>
      </c>
      <c r="K200" s="98" t="str">
        <f>CONCATENATE(C200,",""",E200,""",",0,",""",F200,""",",G200,",","",H200,",""",J200,"""")</f>
        <v>1267,"Gating Mode",0,"preset_valid_0",4,DropDown,"Keyboard Gating Mode, sets mechanical or electronic contacts"</v>
      </c>
    </row>
    <row r="201" spans="1:17" s="93" customFormat="1" ht="15" customHeight="1" x14ac:dyDescent="0.2">
      <c r="A201" s="115" t="s">
        <v>809</v>
      </c>
      <c r="C201" s="108" t="s">
        <v>228</v>
      </c>
      <c r="D201" s="108"/>
      <c r="E201" s="108" t="s">
        <v>703</v>
      </c>
      <c r="F201" s="108" t="s">
        <v>746</v>
      </c>
      <c r="G201" s="108">
        <v>0</v>
      </c>
      <c r="H201" s="108" t="s">
        <v>234</v>
      </c>
      <c r="I201" s="108"/>
      <c r="J201" s="133"/>
      <c r="K201" s="98" t="str">
        <f t="shared" ref="K201:K206" si="46">CONCATENATE(C201,",""",E201,""",",0,",""",F201,""",",G201,",","",H201,",""",J201,"""")</f>
        <v>#,"Presets/Voices",0,"Preset Number",0,None,""</v>
      </c>
      <c r="N201" s="108"/>
      <c r="O201" s="108"/>
      <c r="P201" s="108"/>
      <c r="Q201" s="108"/>
    </row>
    <row r="202" spans="1:17" ht="15" customHeight="1" x14ac:dyDescent="0.2">
      <c r="A202" s="115">
        <v>12</v>
      </c>
      <c r="C202" s="95">
        <v>1268</v>
      </c>
      <c r="E202" s="113" t="s">
        <v>1692</v>
      </c>
      <c r="F202" s="95" t="s">
        <v>1250</v>
      </c>
      <c r="G202" s="95">
        <v>99</v>
      </c>
      <c r="H202" s="95" t="s">
        <v>749</v>
      </c>
      <c r="J202" s="131" t="s">
        <v>761</v>
      </c>
      <c r="K202" s="98" t="str">
        <f t="shared" si="46"/>
        <v>1268,"Overall Preset",0,"temp_valid",99,Numeric,"not saved"</v>
      </c>
    </row>
    <row r="203" spans="1:17" ht="15" customHeight="1" x14ac:dyDescent="0.2">
      <c r="A203" s="115">
        <v>13</v>
      </c>
      <c r="C203" s="95">
        <v>1269</v>
      </c>
      <c r="E203" s="96" t="s">
        <v>525</v>
      </c>
      <c r="F203" s="95" t="s">
        <v>1250</v>
      </c>
      <c r="G203" s="95">
        <v>15</v>
      </c>
      <c r="H203" s="95" t="s">
        <v>749</v>
      </c>
      <c r="J203" s="131" t="s">
        <v>1689</v>
      </c>
      <c r="K203" s="98" t="str">
        <f t="shared" si="46"/>
        <v>1269,"Upper Voice",0,"temp_valid",15,Numeric,"Upper Manual Voice"</v>
      </c>
    </row>
    <row r="204" spans="1:17" ht="15" customHeight="1" x14ac:dyDescent="0.2">
      <c r="A204" s="115">
        <v>14</v>
      </c>
      <c r="C204" s="95">
        <v>1270</v>
      </c>
      <c r="E204" s="96" t="s">
        <v>526</v>
      </c>
      <c r="F204" s="95" t="s">
        <v>1250</v>
      </c>
      <c r="G204" s="95">
        <v>15</v>
      </c>
      <c r="H204" s="95" t="s">
        <v>749</v>
      </c>
      <c r="J204" s="131" t="s">
        <v>1690</v>
      </c>
      <c r="K204" s="98" t="str">
        <f t="shared" si="46"/>
        <v>1270,"Lower Voice",0,"temp_valid",15,Numeric,"Lower Manual Voice"</v>
      </c>
    </row>
    <row r="205" spans="1:17" ht="15" customHeight="1" x14ac:dyDescent="0.2">
      <c r="A205" s="115">
        <v>15</v>
      </c>
      <c r="C205" s="95">
        <v>1271</v>
      </c>
      <c r="E205" s="96" t="s">
        <v>527</v>
      </c>
      <c r="F205" s="95" t="s">
        <v>1250</v>
      </c>
      <c r="G205" s="95">
        <v>15</v>
      </c>
      <c r="H205" s="95" t="s">
        <v>749</v>
      </c>
      <c r="J205" s="131" t="s">
        <v>1691</v>
      </c>
      <c r="K205" s="98" t="str">
        <f t="shared" si="46"/>
        <v>1271,"Pedal Voice",0,"temp_valid",15,Numeric,"Pedal Manual Voice"</v>
      </c>
    </row>
    <row r="206" spans="1:17" s="93" customFormat="1" ht="15" customHeight="1" x14ac:dyDescent="0.2">
      <c r="A206" s="115"/>
      <c r="C206" s="108" t="s">
        <v>228</v>
      </c>
      <c r="D206" s="108"/>
      <c r="E206" s="109" t="s">
        <v>1429</v>
      </c>
      <c r="F206" s="108" t="s">
        <v>1490</v>
      </c>
      <c r="G206" s="108">
        <v>0</v>
      </c>
      <c r="H206" s="108" t="s">
        <v>234</v>
      </c>
      <c r="I206" s="108"/>
      <c r="J206" s="133" t="s">
        <v>926</v>
      </c>
      <c r="K206" s="98" t="str">
        <f t="shared" si="46"/>
        <v>#,"Busbar Levels, Hammond/Default",0,"Busbar Levels",0,None,"Busbar Offsets (start note of manual, common to all manuals)"</v>
      </c>
      <c r="N206" s="108"/>
      <c r="O206" s="108"/>
      <c r="P206" s="108"/>
      <c r="Q206" s="108"/>
    </row>
    <row r="207" spans="1:17" ht="15" customHeight="1" x14ac:dyDescent="0.2">
      <c r="A207" s="115">
        <v>16</v>
      </c>
      <c r="C207" s="95">
        <v>1272</v>
      </c>
      <c r="E207" s="113" t="s">
        <v>1430</v>
      </c>
      <c r="F207" s="95" t="s">
        <v>875</v>
      </c>
      <c r="G207" s="95">
        <v>127</v>
      </c>
      <c r="H207" s="95" t="s">
        <v>696</v>
      </c>
      <c r="J207" s="131" t="str">
        <f>CONCATENATE(E207, ", All Organ Generators")</f>
        <v>Busbar Level 16', All Organ Generators</v>
      </c>
      <c r="K207" s="98" t="str">
        <f t="shared" ref="K207:K221" si="47">CONCATENATE(C207,",""",E207,""",",0,",""",F207,""",",G207,",","",H207,",""",J207,"""")</f>
        <v>1272,"Busbar Level 16'",0,"eep_valid",127,Track,"Busbar Level 16', All Organ Generators"</v>
      </c>
    </row>
    <row r="208" spans="1:17" ht="15" customHeight="1" x14ac:dyDescent="0.2">
      <c r="A208" s="115">
        <v>17</v>
      </c>
      <c r="C208" s="112">
        <f>C207+1</f>
        <v>1273</v>
      </c>
      <c r="E208" s="113" t="s">
        <v>1431</v>
      </c>
      <c r="F208" s="95" t="s">
        <v>875</v>
      </c>
      <c r="G208" s="95">
        <v>127</v>
      </c>
      <c r="H208" s="95" t="s">
        <v>696</v>
      </c>
      <c r="J208" s="131" t="str">
        <f t="shared" ref="J208:J221" si="48">CONCATENATE(E208, ", All Organ Generators")</f>
        <v>Busbar Level 5 1/3', All Organ Generators</v>
      </c>
      <c r="K208" s="98" t="str">
        <f t="shared" si="47"/>
        <v>1273,"Busbar Level 5 1/3'",0,"eep_valid",127,Track,"Busbar Level 5 1/3', All Organ Generators"</v>
      </c>
    </row>
    <row r="209" spans="1:17" ht="15" customHeight="1" x14ac:dyDescent="0.2">
      <c r="A209" s="115">
        <v>18</v>
      </c>
      <c r="C209" s="112">
        <f t="shared" ref="C209:C221" si="49">C208+1</f>
        <v>1274</v>
      </c>
      <c r="E209" s="113" t="s">
        <v>1432</v>
      </c>
      <c r="F209" s="95" t="s">
        <v>875</v>
      </c>
      <c r="G209" s="95">
        <v>127</v>
      </c>
      <c r="H209" s="95" t="s">
        <v>696</v>
      </c>
      <c r="J209" s="131" t="str">
        <f t="shared" si="48"/>
        <v>Busbar Level 8', All Organ Generators</v>
      </c>
      <c r="K209" s="98" t="str">
        <f t="shared" si="47"/>
        <v>1274,"Busbar Level 8'",0,"eep_valid",127,Track,"Busbar Level 8', All Organ Generators"</v>
      </c>
    </row>
    <row r="210" spans="1:17" ht="15" customHeight="1" x14ac:dyDescent="0.2">
      <c r="A210" s="115">
        <v>19</v>
      </c>
      <c r="C210" s="112">
        <f t="shared" si="49"/>
        <v>1275</v>
      </c>
      <c r="E210" s="113" t="s">
        <v>1433</v>
      </c>
      <c r="F210" s="95" t="s">
        <v>875</v>
      </c>
      <c r="G210" s="95">
        <v>127</v>
      </c>
      <c r="H210" s="95" t="s">
        <v>696</v>
      </c>
      <c r="J210" s="131" t="str">
        <f t="shared" si="48"/>
        <v>Busbar Level 4', All Organ Generators</v>
      </c>
      <c r="K210" s="98" t="str">
        <f t="shared" si="47"/>
        <v>1275,"Busbar Level 4'",0,"eep_valid",127,Track,"Busbar Level 4', All Organ Generators"</v>
      </c>
    </row>
    <row r="211" spans="1:17" ht="15" customHeight="1" x14ac:dyDescent="0.2">
      <c r="A211" s="115">
        <v>20</v>
      </c>
      <c r="C211" s="112">
        <f t="shared" si="49"/>
        <v>1276</v>
      </c>
      <c r="E211" s="113" t="s">
        <v>1434</v>
      </c>
      <c r="F211" s="95" t="s">
        <v>875</v>
      </c>
      <c r="G211" s="95">
        <v>127</v>
      </c>
      <c r="H211" s="95" t="s">
        <v>696</v>
      </c>
      <c r="J211" s="131" t="str">
        <f t="shared" si="48"/>
        <v>Busbar Level 2 2/3', All Organ Generators</v>
      </c>
      <c r="K211" s="98" t="str">
        <f t="shared" si="47"/>
        <v>1276,"Busbar Level 2 2/3'",0,"eep_valid",127,Track,"Busbar Level 2 2/3', All Organ Generators"</v>
      </c>
    </row>
    <row r="212" spans="1:17" ht="15" customHeight="1" x14ac:dyDescent="0.2">
      <c r="A212" s="115">
        <v>21</v>
      </c>
      <c r="C212" s="112">
        <f t="shared" si="49"/>
        <v>1277</v>
      </c>
      <c r="E212" s="113" t="s">
        <v>1435</v>
      </c>
      <c r="F212" s="95" t="s">
        <v>875</v>
      </c>
      <c r="G212" s="95">
        <v>127</v>
      </c>
      <c r="H212" s="95" t="s">
        <v>696</v>
      </c>
      <c r="J212" s="131" t="str">
        <f t="shared" si="48"/>
        <v>Busbar Level 2', All Organ Generators</v>
      </c>
      <c r="K212" s="98" t="str">
        <f t="shared" si="47"/>
        <v>1277,"Busbar Level 2'",0,"eep_valid",127,Track,"Busbar Level 2', All Organ Generators"</v>
      </c>
    </row>
    <row r="213" spans="1:17" ht="15" customHeight="1" x14ac:dyDescent="0.2">
      <c r="A213" s="115">
        <v>22</v>
      </c>
      <c r="C213" s="112">
        <f t="shared" si="49"/>
        <v>1278</v>
      </c>
      <c r="E213" s="113" t="s">
        <v>1436</v>
      </c>
      <c r="F213" s="95" t="s">
        <v>875</v>
      </c>
      <c r="G213" s="95">
        <v>127</v>
      </c>
      <c r="H213" s="95" t="s">
        <v>696</v>
      </c>
      <c r="J213" s="131" t="str">
        <f t="shared" si="48"/>
        <v>Busbar Level 1 3/5', All Organ Generators</v>
      </c>
      <c r="K213" s="98" t="str">
        <f t="shared" si="47"/>
        <v>1278,"Busbar Level 1 3/5'",0,"eep_valid",127,Track,"Busbar Level 1 3/5', All Organ Generators"</v>
      </c>
    </row>
    <row r="214" spans="1:17" ht="15" customHeight="1" x14ac:dyDescent="0.2">
      <c r="A214" s="115">
        <v>23</v>
      </c>
      <c r="C214" s="112">
        <f t="shared" si="49"/>
        <v>1279</v>
      </c>
      <c r="E214" s="113" t="s">
        <v>1437</v>
      </c>
      <c r="F214" s="95" t="s">
        <v>875</v>
      </c>
      <c r="G214" s="95">
        <v>127</v>
      </c>
      <c r="H214" s="95" t="s">
        <v>696</v>
      </c>
      <c r="J214" s="131" t="str">
        <f t="shared" si="48"/>
        <v>Busbar Level 1 1/3', All Organ Generators</v>
      </c>
      <c r="K214" s="98" t="str">
        <f t="shared" si="47"/>
        <v>1279,"Busbar Level 1 1/3'",0,"eep_valid",127,Track,"Busbar Level 1 1/3', All Organ Generators"</v>
      </c>
    </row>
    <row r="215" spans="1:17" ht="15" customHeight="1" x14ac:dyDescent="0.2">
      <c r="A215" s="115">
        <v>24</v>
      </c>
      <c r="C215" s="112">
        <f t="shared" si="49"/>
        <v>1280</v>
      </c>
      <c r="E215" s="113" t="s">
        <v>1438</v>
      </c>
      <c r="F215" s="95" t="s">
        <v>875</v>
      </c>
      <c r="G215" s="95">
        <v>127</v>
      </c>
      <c r="H215" s="95" t="s">
        <v>696</v>
      </c>
      <c r="J215" s="131" t="str">
        <f t="shared" si="48"/>
        <v>Busbar Level 1', All Organ Generators</v>
      </c>
      <c r="K215" s="98" t="str">
        <f t="shared" si="47"/>
        <v>1280,"Busbar Level 1'",0,"eep_valid",127,Track,"Busbar Level 1', All Organ Generators"</v>
      </c>
    </row>
    <row r="216" spans="1:17" ht="15" customHeight="1" x14ac:dyDescent="0.2">
      <c r="A216" s="115">
        <v>25</v>
      </c>
      <c r="C216" s="112">
        <f t="shared" si="49"/>
        <v>1281</v>
      </c>
      <c r="E216" s="113" t="s">
        <v>1439</v>
      </c>
      <c r="F216" s="95" t="s">
        <v>875</v>
      </c>
      <c r="G216" s="95">
        <v>127</v>
      </c>
      <c r="H216" s="95" t="s">
        <v>696</v>
      </c>
      <c r="J216" s="131" t="str">
        <f t="shared" si="48"/>
        <v>Busbar Level 10 (Mixture), All Organ Generators</v>
      </c>
      <c r="K216" s="98" t="str">
        <f t="shared" si="47"/>
        <v>1281,"Busbar Level 10 (Mixture)",0,"eep_valid",127,Track,"Busbar Level 10 (Mixture), All Organ Generators"</v>
      </c>
    </row>
    <row r="217" spans="1:17" ht="15" customHeight="1" x14ac:dyDescent="0.2">
      <c r="A217" s="115">
        <v>26</v>
      </c>
      <c r="C217" s="112">
        <f t="shared" si="49"/>
        <v>1282</v>
      </c>
      <c r="E217" s="113" t="s">
        <v>1440</v>
      </c>
      <c r="F217" s="95" t="s">
        <v>875</v>
      </c>
      <c r="G217" s="95">
        <v>127</v>
      </c>
      <c r="H217" s="95" t="s">
        <v>696</v>
      </c>
      <c r="J217" s="131" t="str">
        <f t="shared" si="48"/>
        <v>Busbar Level 11 (Mixture), All Organ Generators</v>
      </c>
      <c r="K217" s="98" t="str">
        <f t="shared" si="47"/>
        <v>1282,"Busbar Level 11 (Mixture)",0,"eep_valid",127,Track,"Busbar Level 11 (Mixture), All Organ Generators"</v>
      </c>
    </row>
    <row r="218" spans="1:17" ht="15" customHeight="1" x14ac:dyDescent="0.2">
      <c r="A218" s="115">
        <v>27</v>
      </c>
      <c r="C218" s="112">
        <f t="shared" si="49"/>
        <v>1283</v>
      </c>
      <c r="E218" s="113" t="s">
        <v>1441</v>
      </c>
      <c r="F218" s="95" t="s">
        <v>875</v>
      </c>
      <c r="G218" s="95">
        <v>127</v>
      </c>
      <c r="H218" s="95" t="s">
        <v>696</v>
      </c>
      <c r="J218" s="131" t="str">
        <f t="shared" si="48"/>
        <v>Busbar Level 12 (Mixture), All Organ Generators</v>
      </c>
      <c r="K218" s="98" t="str">
        <f t="shared" si="47"/>
        <v>1283,"Busbar Level 12 (Mixture)",0,"eep_valid",127,Track,"Busbar Level 12 (Mixture), All Organ Generators"</v>
      </c>
    </row>
    <row r="219" spans="1:17" ht="15" customHeight="1" x14ac:dyDescent="0.2">
      <c r="A219" s="115">
        <v>28</v>
      </c>
      <c r="C219" s="112">
        <f t="shared" si="49"/>
        <v>1284</v>
      </c>
      <c r="E219" s="113" t="s">
        <v>1442</v>
      </c>
      <c r="F219" s="95" t="s">
        <v>875</v>
      </c>
      <c r="G219" s="95">
        <v>127</v>
      </c>
      <c r="H219" s="95" t="s">
        <v>696</v>
      </c>
      <c r="J219" s="131" t="str">
        <f t="shared" si="48"/>
        <v>Busbar Level 13 (Mixture), All Organ Generators</v>
      </c>
      <c r="K219" s="98" t="str">
        <f t="shared" si="47"/>
        <v>1284,"Busbar Level 13 (Mixture)",0,"eep_valid",127,Track,"Busbar Level 13 (Mixture), All Organ Generators"</v>
      </c>
    </row>
    <row r="220" spans="1:17" ht="15" customHeight="1" x14ac:dyDescent="0.2">
      <c r="A220" s="115">
        <v>29</v>
      </c>
      <c r="C220" s="112">
        <f t="shared" si="49"/>
        <v>1285</v>
      </c>
      <c r="E220" s="113" t="s">
        <v>1443</v>
      </c>
      <c r="F220" s="95" t="s">
        <v>875</v>
      </c>
      <c r="G220" s="95">
        <v>127</v>
      </c>
      <c r="H220" s="95" t="s">
        <v>696</v>
      </c>
      <c r="J220" s="131" t="str">
        <f t="shared" si="48"/>
        <v>Busbar Level 14 (Mixture), All Organ Generators</v>
      </c>
      <c r="K220" s="98" t="str">
        <f t="shared" si="47"/>
        <v>1285,"Busbar Level 14 (Mixture)",0,"eep_valid",127,Track,"Busbar Level 14 (Mixture), All Organ Generators"</v>
      </c>
    </row>
    <row r="221" spans="1:17" ht="15" customHeight="1" x14ac:dyDescent="0.2">
      <c r="A221" s="115">
        <v>30</v>
      </c>
      <c r="C221" s="112">
        <f t="shared" si="49"/>
        <v>1286</v>
      </c>
      <c r="E221" s="113" t="s">
        <v>1444</v>
      </c>
      <c r="F221" s="95" t="s">
        <v>875</v>
      </c>
      <c r="G221" s="95">
        <v>127</v>
      </c>
      <c r="H221" s="95" t="s">
        <v>696</v>
      </c>
      <c r="J221" s="131" t="str">
        <f t="shared" si="48"/>
        <v>Busbar Level 15 (Mixture), All Organ Generators</v>
      </c>
      <c r="K221" s="98" t="str">
        <f t="shared" si="47"/>
        <v>1286,"Busbar Level 15 (Mixture)",0,"eep_valid",127,Track,"Busbar Level 15 (Mixture), All Organ Generators"</v>
      </c>
    </row>
    <row r="222" spans="1:17" s="93" customFormat="1" ht="15" customHeight="1" x14ac:dyDescent="0.2">
      <c r="A222" s="115" t="s">
        <v>809</v>
      </c>
      <c r="C222" s="108" t="s">
        <v>228</v>
      </c>
      <c r="D222" s="108"/>
      <c r="E222" s="109" t="s">
        <v>714</v>
      </c>
      <c r="F222" s="108" t="s">
        <v>722</v>
      </c>
      <c r="G222" s="108">
        <v>0</v>
      </c>
      <c r="H222" s="108" t="s">
        <v>234</v>
      </c>
      <c r="I222" s="108"/>
      <c r="J222" s="134" t="s">
        <v>934</v>
      </c>
      <c r="K222" s="98" t="str">
        <f t="shared" ref="K222:K249" si="50">CONCATENATE(C222,",""",E222,""",",0,",""",F222,""",",G222,",","",H222,",""",J222,"""")</f>
        <v>#,"Keyboard Settings",0,"Keybed Params",0,None,"Keybed Setup"</v>
      </c>
      <c r="N222" s="108"/>
      <c r="O222" s="108"/>
      <c r="P222" s="108"/>
      <c r="Q222" s="108"/>
    </row>
    <row r="223" spans="1:17" ht="15" customHeight="1" x14ac:dyDescent="0.2">
      <c r="A223" s="115">
        <v>96</v>
      </c>
      <c r="C223" s="95">
        <v>1352</v>
      </c>
      <c r="E223" s="113" t="s">
        <v>1323</v>
      </c>
      <c r="F223" s="95" t="s">
        <v>1254</v>
      </c>
      <c r="G223" s="95">
        <v>255</v>
      </c>
      <c r="H223" s="95" t="s">
        <v>234</v>
      </c>
      <c r="J223" s="135" t="s">
        <v>1910</v>
      </c>
      <c r="K223" s="98" t="str">
        <f t="shared" si="50"/>
        <v>1352,"(RFU)",0,"temp_invalid",255,None,"(reserved for future use)"</v>
      </c>
    </row>
    <row r="224" spans="1:17" ht="15" customHeight="1" x14ac:dyDescent="0.2">
      <c r="A224" s="115">
        <v>97</v>
      </c>
      <c r="C224" s="112">
        <f>C223+1</f>
        <v>1353</v>
      </c>
      <c r="E224" s="113" t="s">
        <v>513</v>
      </c>
      <c r="F224" s="205" t="s">
        <v>1903</v>
      </c>
      <c r="G224" s="95">
        <v>63</v>
      </c>
      <c r="H224" s="95" t="s">
        <v>749</v>
      </c>
      <c r="J224" s="135" t="s">
        <v>935</v>
      </c>
      <c r="K224" s="98" t="str">
        <f t="shared" si="50"/>
        <v>1353,"Keyboard Split Point if ON",0,"preset_valid_5",63,Numeric,"Keybed Split Point Default"</v>
      </c>
    </row>
    <row r="225" spans="1:17" ht="15" customHeight="1" x14ac:dyDescent="0.2">
      <c r="A225" s="115">
        <v>98</v>
      </c>
      <c r="C225" s="112">
        <f t="shared" ref="C225:C233" si="51">C224+1</f>
        <v>1354</v>
      </c>
      <c r="E225" s="113" t="s">
        <v>514</v>
      </c>
      <c r="F225" s="205" t="s">
        <v>1903</v>
      </c>
      <c r="G225" s="95">
        <v>3</v>
      </c>
      <c r="H225" s="95" t="s">
        <v>283</v>
      </c>
      <c r="J225" s="135" t="s">
        <v>936</v>
      </c>
      <c r="K225" s="98" t="str">
        <f t="shared" si="50"/>
        <v>1354,"Keyboard Split Mode",0,"preset_valid_5",3,DropDown,"Keybed Split Mode Default (0=Pedal to Lower, 1=Lower to upper, 2=Pedal to Upper, 3=Lower to Upper +1 Oct., 4=Lower to Upper +2 Oct.)"</v>
      </c>
    </row>
    <row r="226" spans="1:17" ht="15" customHeight="1" x14ac:dyDescent="0.2">
      <c r="A226" s="115">
        <v>99</v>
      </c>
      <c r="C226" s="112">
        <f t="shared" si="51"/>
        <v>1355</v>
      </c>
      <c r="E226" s="113" t="s">
        <v>1320</v>
      </c>
      <c r="F226" s="205" t="s">
        <v>1903</v>
      </c>
      <c r="G226" s="95">
        <v>255</v>
      </c>
      <c r="H226" s="95" t="s">
        <v>749</v>
      </c>
      <c r="J226" s="135" t="s">
        <v>1321</v>
      </c>
      <c r="K226" s="98" t="str">
        <f t="shared" si="50"/>
        <v>1355,"Keyboard Transpose",0,"preset_valid_5",255,Numeric,"Keyboard Transose (0=off, 1=+1 note, 255=-1 note etc.)"</v>
      </c>
    </row>
    <row r="227" spans="1:17" ht="15" customHeight="1" x14ac:dyDescent="0.2">
      <c r="A227" s="115">
        <v>100</v>
      </c>
      <c r="C227" s="112">
        <f t="shared" si="51"/>
        <v>1356</v>
      </c>
      <c r="E227" s="113" t="s">
        <v>1904</v>
      </c>
      <c r="F227" s="226" t="s">
        <v>1905</v>
      </c>
      <c r="G227" s="95">
        <v>255</v>
      </c>
      <c r="H227" s="95" t="s">
        <v>233</v>
      </c>
      <c r="J227" s="135" t="s">
        <v>938</v>
      </c>
      <c r="K227" s="98" t="str">
        <f t="shared" si="50"/>
        <v>1356,"Contact Early Action (Fatar Keybed only)",0,"preset_valid_4",255,Button,"Early Key Action on 1st Contact (Fatar keybeds only, no velocity when on)"</v>
      </c>
    </row>
    <row r="228" spans="1:17" ht="15" customHeight="1" x14ac:dyDescent="0.2">
      <c r="A228" s="115">
        <v>101</v>
      </c>
      <c r="C228" s="112">
        <f t="shared" si="51"/>
        <v>1357</v>
      </c>
      <c r="E228" s="113" t="s">
        <v>517</v>
      </c>
      <c r="F228" s="226" t="s">
        <v>1905</v>
      </c>
      <c r="G228" s="95">
        <v>255</v>
      </c>
      <c r="H228" s="95" t="s">
        <v>233</v>
      </c>
      <c r="J228" s="135" t="s">
        <v>939</v>
      </c>
      <c r="K228" s="98" t="str">
        <f t="shared" si="50"/>
        <v>1357,"No 1' Drawbar when Perc ON",0,"preset_valid_4",255,Button,"Drawbar 1' Turned Off When Percussion is ON (B3 behaviour)"</v>
      </c>
    </row>
    <row r="229" spans="1:17" ht="15" customHeight="1" x14ac:dyDescent="0.2">
      <c r="A229" s="115">
        <v>102</v>
      </c>
      <c r="C229" s="112">
        <f t="shared" si="51"/>
        <v>1358</v>
      </c>
      <c r="E229" s="113" t="s">
        <v>518</v>
      </c>
      <c r="F229" s="226" t="s">
        <v>1905</v>
      </c>
      <c r="G229" s="95">
        <v>3</v>
      </c>
      <c r="H229" s="95" t="s">
        <v>283</v>
      </c>
      <c r="J229" s="135" t="s">
        <v>940</v>
      </c>
      <c r="K229" s="98" t="str">
        <f t="shared" si="50"/>
        <v>1358,"Drawbar 16' Foldback Mode",0,"preset_valid_4",3,DropDown,"Drawbar 16' Foldback on Lowest Octave (0=foldback to 8', 1=no foldback, 2=foldback with muted 8' as found on B3, 3=no foldback with muted 16' )"</v>
      </c>
    </row>
    <row r="230" spans="1:17" ht="15" customHeight="1" x14ac:dyDescent="0.2">
      <c r="A230" s="115">
        <v>103</v>
      </c>
      <c r="C230" s="112">
        <f t="shared" si="51"/>
        <v>1359</v>
      </c>
      <c r="E230" s="113" t="s">
        <v>519</v>
      </c>
      <c r="F230" s="226" t="s">
        <v>1905</v>
      </c>
      <c r="G230" s="95">
        <v>255</v>
      </c>
      <c r="H230" s="95" t="s">
        <v>233</v>
      </c>
      <c r="J230" s="135" t="s">
        <v>941</v>
      </c>
      <c r="K230" s="98" t="str">
        <f t="shared" si="50"/>
        <v>1359,"Higher Foldback",0,"preset_valid_4",255,Button,"Foldback on Higher Notes Beyond Generator Range (off=M3/M100 mode, on=B3 mode)"</v>
      </c>
    </row>
    <row r="231" spans="1:17" ht="15" customHeight="1" x14ac:dyDescent="0.2">
      <c r="A231" s="115">
        <v>104</v>
      </c>
      <c r="C231" s="112">
        <f t="shared" si="51"/>
        <v>1360</v>
      </c>
      <c r="E231" s="113" t="s">
        <v>520</v>
      </c>
      <c r="F231" s="226" t="s">
        <v>1905</v>
      </c>
      <c r="G231" s="95">
        <v>15</v>
      </c>
      <c r="H231" s="95" t="s">
        <v>696</v>
      </c>
      <c r="J231" s="135" t="s">
        <v>942</v>
      </c>
      <c r="K231" s="98" t="str">
        <f t="shared" si="50"/>
        <v>1360,"Contact Spring Flex",0,"preset_valid_4",15,Track,"Contact Spring Flex (affects key click frequency)"</v>
      </c>
    </row>
    <row r="232" spans="1:17" ht="15" customHeight="1" x14ac:dyDescent="0.2">
      <c r="A232" s="115">
        <v>105</v>
      </c>
      <c r="C232" s="112">
        <f t="shared" si="51"/>
        <v>1361</v>
      </c>
      <c r="E232" s="113" t="s">
        <v>521</v>
      </c>
      <c r="F232" s="226" t="s">
        <v>1905</v>
      </c>
      <c r="G232" s="95">
        <v>15</v>
      </c>
      <c r="H232" s="95" t="s">
        <v>696</v>
      </c>
      <c r="J232" s="135" t="s">
        <v>943</v>
      </c>
      <c r="K232" s="98" t="str">
        <f t="shared" si="50"/>
        <v>1361,"Contact Spring Damping",0,"preset_valid_4",15,Track,"Contact Spring Damping (affects key click length)"</v>
      </c>
    </row>
    <row r="233" spans="1:17" ht="15" customHeight="1" x14ac:dyDescent="0.2">
      <c r="A233" s="115">
        <v>106</v>
      </c>
      <c r="C233" s="112">
        <f t="shared" si="51"/>
        <v>1362</v>
      </c>
      <c r="E233" s="113" t="s">
        <v>1308</v>
      </c>
      <c r="F233" s="95" t="s">
        <v>875</v>
      </c>
      <c r="G233" s="95">
        <v>255</v>
      </c>
      <c r="H233" s="95" t="s">
        <v>233</v>
      </c>
      <c r="J233" s="135" t="s">
        <v>1309</v>
      </c>
      <c r="K233" s="98" t="str">
        <f t="shared" si="50"/>
        <v>1362,"Percussion Enable On Live DB only",0,"eep_valid",255,Button,"If ON, Percussion is enabled only when Upper Voice is Live DB (Voice 0)"</v>
      </c>
    </row>
    <row r="234" spans="1:17" s="93" customFormat="1" ht="15" customHeight="1" x14ac:dyDescent="0.2">
      <c r="A234" s="115" t="s">
        <v>809</v>
      </c>
      <c r="C234" s="108" t="s">
        <v>228</v>
      </c>
      <c r="D234" s="108"/>
      <c r="E234" s="109" t="s">
        <v>713</v>
      </c>
      <c r="F234" s="108" t="s">
        <v>723</v>
      </c>
      <c r="G234" s="108">
        <v>0</v>
      </c>
      <c r="H234" s="108" t="s">
        <v>234</v>
      </c>
      <c r="I234" s="108"/>
      <c r="J234" s="134" t="s">
        <v>944</v>
      </c>
      <c r="K234" s="98" t="str">
        <f t="shared" si="50"/>
        <v>#,"MIDI Settings",0,"MIDI Setup",0,None,"MIDI setup"</v>
      </c>
      <c r="N234" s="108"/>
      <c r="O234" s="108"/>
      <c r="P234" s="108"/>
      <c r="Q234" s="108"/>
    </row>
    <row r="235" spans="1:17" ht="15" customHeight="1" x14ac:dyDescent="0.2">
      <c r="A235" s="115">
        <v>112</v>
      </c>
      <c r="C235" s="95">
        <v>1368</v>
      </c>
      <c r="E235" s="96" t="s">
        <v>522</v>
      </c>
      <c r="F235" s="95" t="s">
        <v>875</v>
      </c>
      <c r="G235" s="95">
        <v>12</v>
      </c>
      <c r="H235" s="95" t="s">
        <v>283</v>
      </c>
      <c r="J235" s="135" t="s">
        <v>945</v>
      </c>
      <c r="K235" s="98" t="str">
        <f t="shared" si="50"/>
        <v>1368,"MIDI Channel",0,"eep_valid",12,DropDown,"MIDI Base Channel (upper manual, lower = +1, pedal = +2)"</v>
      </c>
    </row>
    <row r="236" spans="1:17" ht="15" customHeight="1" x14ac:dyDescent="0.2">
      <c r="A236" s="115">
        <v>113</v>
      </c>
      <c r="C236" s="112">
        <f>C235+1</f>
        <v>1369</v>
      </c>
      <c r="E236" s="96" t="s">
        <v>523</v>
      </c>
      <c r="F236" s="95" t="s">
        <v>875</v>
      </c>
      <c r="G236" s="95">
        <v>3</v>
      </c>
      <c r="H236" s="95" t="s">
        <v>283</v>
      </c>
      <c r="J236" s="135" t="s">
        <v>946</v>
      </c>
      <c r="K236" s="98" t="str">
        <f t="shared" si="50"/>
        <v>1369,"MIDI Option",0,"eep_valid",3,DropDown,"MIDI Output Mode (0=local out, 1=IN 1 THRU, 2=IN2 THRU, 3=USB THRU)"</v>
      </c>
    </row>
    <row r="237" spans="1:17" ht="15" customHeight="1" x14ac:dyDescent="0.2">
      <c r="A237" s="115">
        <v>114</v>
      </c>
      <c r="C237" s="112">
        <f t="shared" ref="C237:C242" si="52">C236+1</f>
        <v>1370</v>
      </c>
      <c r="E237" s="96" t="s">
        <v>247</v>
      </c>
      <c r="F237" s="95" t="s">
        <v>875</v>
      </c>
      <c r="G237" s="95">
        <v>9</v>
      </c>
      <c r="H237" s="95" t="s">
        <v>283</v>
      </c>
      <c r="J237" s="135" t="s">
        <v>1352</v>
      </c>
      <c r="K237" s="98" t="str">
        <f t="shared" si="50"/>
        <v>1370,"MIDI CC Set",0,"eep_valid",9,DropDown,"MIDI Pre-defined CC Set (0=NI B4, 1=VOCE, 2=KEY B, 3=Harmichord, 4=Hammond XK, 5=Hammond SK, 6=Versatile, 7=not used)"</v>
      </c>
    </row>
    <row r="238" spans="1:17" ht="15" customHeight="1" x14ac:dyDescent="0.2">
      <c r="A238" s="115">
        <v>115</v>
      </c>
      <c r="C238" s="112">
        <f t="shared" si="52"/>
        <v>1371</v>
      </c>
      <c r="E238" s="96" t="s">
        <v>322</v>
      </c>
      <c r="F238" s="95" t="s">
        <v>875</v>
      </c>
      <c r="G238" s="95">
        <v>127</v>
      </c>
      <c r="H238" s="95" t="s">
        <v>749</v>
      </c>
      <c r="J238" s="135" t="s">
        <v>947</v>
      </c>
      <c r="K238" s="98" t="str">
        <f t="shared" si="50"/>
        <v>1371,"MIDI Swell CC",0,"eep_valid",127,Numeric,"MIDI CC Number for Swell/Expression"</v>
      </c>
    </row>
    <row r="239" spans="1:17" ht="15" customHeight="1" x14ac:dyDescent="0.2">
      <c r="A239" s="115">
        <v>116</v>
      </c>
      <c r="C239" s="112">
        <f t="shared" si="52"/>
        <v>1372</v>
      </c>
      <c r="E239" s="96" t="s">
        <v>434</v>
      </c>
      <c r="F239" s="95" t="s">
        <v>875</v>
      </c>
      <c r="G239" s="95">
        <v>127</v>
      </c>
      <c r="H239" s="95" t="s">
        <v>749</v>
      </c>
      <c r="J239" s="135" t="s">
        <v>948</v>
      </c>
      <c r="K239" s="98" t="str">
        <f t="shared" si="50"/>
        <v>1372,"MIDI Volume CC",0,"eep_valid",127,Numeric,"MIDI CC Number for Master Volume"</v>
      </c>
    </row>
    <row r="240" spans="1:17" ht="15" customHeight="1" x14ac:dyDescent="0.2">
      <c r="A240" s="115">
        <v>117</v>
      </c>
      <c r="C240" s="112">
        <f t="shared" si="52"/>
        <v>1373</v>
      </c>
      <c r="E240" s="96" t="s">
        <v>1850</v>
      </c>
      <c r="F240" s="95" t="s">
        <v>875</v>
      </c>
      <c r="G240" s="95">
        <v>7</v>
      </c>
      <c r="H240" s="95" t="s">
        <v>229</v>
      </c>
      <c r="J240" s="135" t="s">
        <v>1852</v>
      </c>
      <c r="K240" s="98" t="str">
        <f>CONCATENATE(C240,",""",E240,""",",0,",""",F240,""",",G240,",","",H240,",""",J240,"""")</f>
        <v>1373,"MIDI Local Enable",0,"eep_valid",7,Bits,"MIDI Local Keyboard Enables: Bit 0 (rightmost): Upper, Bit 1: Lower, Bit 2: Pedal"</v>
      </c>
    </row>
    <row r="241" spans="1:17" ht="15" customHeight="1" x14ac:dyDescent="0.2">
      <c r="A241" s="115">
        <v>118</v>
      </c>
      <c r="C241" s="112">
        <f t="shared" si="52"/>
        <v>1374</v>
      </c>
      <c r="E241" s="113" t="s">
        <v>1871</v>
      </c>
      <c r="F241" s="95" t="s">
        <v>875</v>
      </c>
      <c r="G241" s="95">
        <v>127</v>
      </c>
      <c r="H241" s="95" t="s">
        <v>749</v>
      </c>
      <c r="J241" s="135" t="s">
        <v>1872</v>
      </c>
      <c r="K241" s="98" t="str">
        <f>CONCATENATE(C241,",""",E241,""",",0,",""",F241,""",",G241,",","",H241,",""",J241,"""")</f>
        <v>1374,"MIDI Common Preset CC",0,"eep_valid",127,Numeric,"MIDI Common Preset CC (Default: Bank Select LSB #32 dec.)"</v>
      </c>
    </row>
    <row r="242" spans="1:17" ht="15" customHeight="1" x14ac:dyDescent="0.2">
      <c r="A242" s="115">
        <v>119</v>
      </c>
      <c r="C242" s="112">
        <f t="shared" si="52"/>
        <v>1375</v>
      </c>
      <c r="E242" s="113" t="s">
        <v>2568</v>
      </c>
      <c r="F242" s="95" t="s">
        <v>1250</v>
      </c>
      <c r="G242" s="95">
        <v>255</v>
      </c>
      <c r="H242" s="95" t="s">
        <v>233</v>
      </c>
      <c r="J242" s="135" t="s">
        <v>2569</v>
      </c>
      <c r="K242" s="98" t="str">
        <f>CONCATENATE(C242,",""",E242,""",",0,",""",F242,""",",G242,",","",H242,",""",J242,"""")</f>
        <v>1375,"MIDI Show CC Data",0,"temp_valid",255,Button,"MIDI Show CC, display incoming MIDI CC data (temporary, for debug/learn)"</v>
      </c>
    </row>
    <row r="243" spans="1:17" s="93" customFormat="1" ht="15" customHeight="1" x14ac:dyDescent="0.2">
      <c r="A243" s="115" t="s">
        <v>809</v>
      </c>
      <c r="C243" s="108" t="s">
        <v>228</v>
      </c>
      <c r="D243" s="108"/>
      <c r="E243" s="109" t="s">
        <v>1703</v>
      </c>
      <c r="F243" s="108" t="s">
        <v>724</v>
      </c>
      <c r="G243" s="108">
        <v>0</v>
      </c>
      <c r="H243" s="108" t="s">
        <v>234</v>
      </c>
      <c r="I243" s="108"/>
      <c r="J243" s="134" t="s">
        <v>949</v>
      </c>
      <c r="K243" s="98" t="str">
        <f t="shared" si="50"/>
        <v>#,"Organ Setup (Current Generator)",0,"Organ Setup",0,None,"Organ and Generator setup"</v>
      </c>
      <c r="N243" s="108"/>
      <c r="O243" s="108"/>
      <c r="P243" s="108"/>
      <c r="Q243" s="108"/>
    </row>
    <row r="244" spans="1:17" ht="15" customHeight="1" x14ac:dyDescent="0.2">
      <c r="A244" s="115">
        <v>128</v>
      </c>
      <c r="C244" s="95">
        <v>1384</v>
      </c>
      <c r="E244" s="113" t="s">
        <v>403</v>
      </c>
      <c r="F244" s="223" t="s">
        <v>1902</v>
      </c>
      <c r="G244" s="95">
        <v>3</v>
      </c>
      <c r="H244" s="95" t="s">
        <v>283</v>
      </c>
      <c r="J244" s="135" t="s">
        <v>950</v>
      </c>
      <c r="K244" s="98" t="str">
        <f t="shared" si="50"/>
        <v>1384,"Preamp Swell Type",0,"preset_valid_2",3,DropDown,"Swell Pedal Response (0=Hammond equalizing, 1=Böhm/Conn/Wersi equalizing, 2=linear response)"</v>
      </c>
    </row>
    <row r="245" spans="1:17" ht="15" customHeight="1" x14ac:dyDescent="0.2">
      <c r="A245" s="115">
        <v>129</v>
      </c>
      <c r="C245" s="95">
        <v>1385</v>
      </c>
      <c r="E245" s="96" t="s">
        <v>531</v>
      </c>
      <c r="F245" s="226" t="s">
        <v>1905</v>
      </c>
      <c r="G245" s="95">
        <v>3</v>
      </c>
      <c r="H245" s="95" t="s">
        <v>283</v>
      </c>
      <c r="J245" s="135" t="s">
        <v>951</v>
      </c>
      <c r="K245" s="98" t="str">
        <f t="shared" si="50"/>
        <v>1385,"TG Tuning Set",0,"preset_valid_4",3,DropDown,"Generator Tuning Mode (0=Hammond spread, 1=equal TOS, 2=single note generator, 3=detuned single note generator)"</v>
      </c>
    </row>
    <row r="246" spans="1:17" ht="15" customHeight="1" x14ac:dyDescent="0.2">
      <c r="A246" s="115">
        <v>130</v>
      </c>
      <c r="C246" s="95">
        <v>1386</v>
      </c>
      <c r="E246" s="96" t="s">
        <v>203</v>
      </c>
      <c r="F246" s="226" t="s">
        <v>1905</v>
      </c>
      <c r="G246" s="95">
        <v>96</v>
      </c>
      <c r="H246" s="95" t="s">
        <v>749</v>
      </c>
      <c r="J246" s="135" t="s">
        <v>952</v>
      </c>
      <c r="K246" s="98" t="str">
        <f t="shared" si="50"/>
        <v>1386,"TG Size",0,"preset_valid_4",96,Numeric,"Generator Size (number of generator outputs, affects foldback on upper octaves)"</v>
      </c>
    </row>
    <row r="247" spans="1:17" ht="15" customHeight="1" x14ac:dyDescent="0.2">
      <c r="A247" s="115">
        <v>131</v>
      </c>
      <c r="C247" s="95">
        <v>1387</v>
      </c>
      <c r="E247" s="113" t="s">
        <v>248</v>
      </c>
      <c r="F247" s="226" t="s">
        <v>1905</v>
      </c>
      <c r="G247" s="95">
        <v>127</v>
      </c>
      <c r="H247" s="95" t="s">
        <v>749</v>
      </c>
      <c r="J247" s="135" t="s">
        <v>953</v>
      </c>
      <c r="K247" s="98" t="str">
        <f t="shared" si="50"/>
        <v>1387,"TG Fixed Taper Value",0,"preset_valid_4",127,Numeric,"Fixed Taper Value for Non-Tonewheel Organs (straight generator output level)"</v>
      </c>
    </row>
    <row r="248" spans="1:17" ht="15" customHeight="1" x14ac:dyDescent="0.2">
      <c r="A248" s="115">
        <v>132</v>
      </c>
      <c r="C248" s="95">
        <v>1388</v>
      </c>
      <c r="E248" s="96" t="s">
        <v>204</v>
      </c>
      <c r="F248" s="226" t="s">
        <v>1905</v>
      </c>
      <c r="G248" s="95">
        <v>7</v>
      </c>
      <c r="H248" s="95" t="s">
        <v>283</v>
      </c>
      <c r="J248" s="135" t="s">
        <v>954</v>
      </c>
      <c r="K248" s="98" t="str">
        <f t="shared" si="50"/>
        <v>1388,"TG WaveSet",0,"preset_valid_4",7,DropDown,"Generator Output Wave (from 0=sine, 1=Hammond to 7=sawtooth, TBD)"</v>
      </c>
    </row>
    <row r="249" spans="1:17" ht="15" customHeight="1" x14ac:dyDescent="0.2">
      <c r="A249" s="115">
        <v>133</v>
      </c>
      <c r="C249" s="95">
        <v>1389</v>
      </c>
      <c r="E249" s="96" t="s">
        <v>205</v>
      </c>
      <c r="F249" s="226" t="s">
        <v>1905</v>
      </c>
      <c r="G249" s="95">
        <v>15</v>
      </c>
      <c r="H249" s="95" t="s">
        <v>696</v>
      </c>
      <c r="J249" s="135" t="s">
        <v>955</v>
      </c>
      <c r="K249" s="98" t="str">
        <f t="shared" si="50"/>
        <v>1389,"TG Flutter",0,"preset_valid_4",15,Track,"Generator Mechanical Flutter (0=off for TOS/single not generators, 3=typical B3)"</v>
      </c>
    </row>
    <row r="250" spans="1:17" ht="15" customHeight="1" x14ac:dyDescent="0.2">
      <c r="A250" s="115">
        <v>134</v>
      </c>
      <c r="C250" s="95">
        <v>1390</v>
      </c>
      <c r="E250" s="96" t="s">
        <v>206</v>
      </c>
      <c r="F250" s="226" t="s">
        <v>1905</v>
      </c>
      <c r="G250" s="95">
        <v>7</v>
      </c>
      <c r="H250" s="95" t="s">
        <v>696</v>
      </c>
      <c r="J250" s="135" t="s">
        <v>956</v>
      </c>
      <c r="K250" s="98" t="str">
        <f t="shared" ref="K250:K255" si="53">CONCATENATE(C250,",""",E250,""",",0,",""",F250,""",",G250,",","",H250,",""",J250,"""")</f>
        <v>1390,"TG Leakage",0,"preset_valid_4",7,Track,"Generator Leakage (0=off for TOS/single not generators, 4=typical B3)"</v>
      </c>
    </row>
    <row r="251" spans="1:17" ht="15" customHeight="1" x14ac:dyDescent="0.2">
      <c r="A251" s="115">
        <v>135</v>
      </c>
      <c r="C251" s="95">
        <v>1391</v>
      </c>
      <c r="E251" s="113" t="s">
        <v>567</v>
      </c>
      <c r="F251" s="95" t="s">
        <v>875</v>
      </c>
      <c r="G251" s="95">
        <v>15</v>
      </c>
      <c r="H251" s="95" t="s">
        <v>696</v>
      </c>
      <c r="J251" s="135" t="s">
        <v>957</v>
      </c>
      <c r="K251" s="98" t="str">
        <f t="shared" si="53"/>
        <v>1391,"TG Tuning",0,"eep_valid",15,Track,"Generator Tuning (0=433Hz, 7=440Hz, 15=447Hz)"</v>
      </c>
    </row>
    <row r="252" spans="1:17" ht="15" customHeight="1" x14ac:dyDescent="0.2">
      <c r="A252" s="115">
        <v>136</v>
      </c>
      <c r="C252" s="95">
        <v>1392</v>
      </c>
      <c r="E252" s="113" t="s">
        <v>960</v>
      </c>
      <c r="F252" s="226" t="s">
        <v>1905</v>
      </c>
      <c r="G252" s="95">
        <v>5</v>
      </c>
      <c r="H252" s="95" t="s">
        <v>283</v>
      </c>
      <c r="J252" s="131" t="s">
        <v>958</v>
      </c>
      <c r="K252" s="98" t="str">
        <f t="shared" si="53"/>
        <v>1392,"TG Cap Set/Tapering",0,"preset_valid_4",5,DropDown,"Generator Age and Keybed Tapering Scheme (0=1955 B3, 1=1961 B3, 2=1972 B3, 4=Recapped B3, 4= no tapering, 5=cheesy tapering)"</v>
      </c>
    </row>
    <row r="253" spans="1:17" ht="15" customHeight="1" x14ac:dyDescent="0.2">
      <c r="A253" s="115">
        <v>137</v>
      </c>
      <c r="C253" s="95">
        <v>1393</v>
      </c>
      <c r="E253" s="113" t="s">
        <v>961</v>
      </c>
      <c r="F253" s="226" t="s">
        <v>1905</v>
      </c>
      <c r="G253" s="95">
        <v>127</v>
      </c>
      <c r="H253" s="95" t="s">
        <v>696</v>
      </c>
      <c r="J253" s="131" t="s">
        <v>959</v>
      </c>
      <c r="K253" s="98" t="str">
        <f t="shared" si="53"/>
        <v>1393,"TG LC Filter Fac",0,"preset_valid_4",127,Track,"LC Cutoff frequency calculation factor"</v>
      </c>
    </row>
    <row r="254" spans="1:17" ht="15" customHeight="1" x14ac:dyDescent="0.2">
      <c r="A254" s="115">
        <v>138</v>
      </c>
      <c r="C254" s="95">
        <v>1394</v>
      </c>
      <c r="E254" s="113" t="s">
        <v>1304</v>
      </c>
      <c r="F254" s="226" t="s">
        <v>1905</v>
      </c>
      <c r="G254" s="95">
        <v>127</v>
      </c>
      <c r="H254" s="95" t="s">
        <v>696</v>
      </c>
      <c r="J254" s="135" t="s">
        <v>1244</v>
      </c>
      <c r="K254" s="98" t="str">
        <f t="shared" si="53"/>
        <v>1394,"TG Bottom 16' Octave Taper Val",0,"preset_valid_4",127,Track,"Tapering value for first octave 16' Drawbar"</v>
      </c>
    </row>
    <row r="255" spans="1:17" ht="15" customHeight="1" x14ac:dyDescent="0.2">
      <c r="A255" s="115">
        <v>139</v>
      </c>
      <c r="C255" s="95">
        <v>1395</v>
      </c>
      <c r="E255" s="113" t="s">
        <v>515</v>
      </c>
      <c r="F255" s="95" t="s">
        <v>875</v>
      </c>
      <c r="G255" s="95">
        <v>255</v>
      </c>
      <c r="H255" s="95" t="s">
        <v>749</v>
      </c>
      <c r="J255" s="135" t="s">
        <v>937</v>
      </c>
      <c r="K255" s="98" t="str">
        <f t="shared" si="53"/>
        <v>1395,"Generator Transpose",0,"eep_valid",255,Numeric,"Generator Transose (0=off, 1=+1 note, 255=-1 note etc.)"</v>
      </c>
    </row>
    <row r="256" spans="1:17" s="93" customFormat="1" ht="15" customHeight="1" x14ac:dyDescent="0.2">
      <c r="A256" s="115" t="s">
        <v>809</v>
      </c>
      <c r="C256" s="108" t="s">
        <v>228</v>
      </c>
      <c r="D256" s="108"/>
      <c r="E256" s="109" t="s">
        <v>1684</v>
      </c>
      <c r="F256" s="108" t="s">
        <v>711</v>
      </c>
      <c r="G256" s="108">
        <v>0</v>
      </c>
      <c r="H256" s="108" t="s">
        <v>234</v>
      </c>
      <c r="I256" s="108"/>
      <c r="J256" s="134" t="s">
        <v>711</v>
      </c>
      <c r="K256" s="98" t="str">
        <f t="shared" ref="K256:K261" si="54">CONCATENATE(C256,",""",E256,""",",0,",""",F256,""",",G256,",","",H256,",""",J256,"""")</f>
        <v>#,"Temp Values (read only)",0,"Temp Values",0,None,"Temp Values"</v>
      </c>
      <c r="N256" s="108"/>
      <c r="O256" s="108"/>
      <c r="P256" s="108"/>
      <c r="Q256" s="108"/>
    </row>
    <row r="257" spans="1:17" ht="15" customHeight="1" x14ac:dyDescent="0.2">
      <c r="A257" s="115">
        <v>152</v>
      </c>
      <c r="C257" s="95">
        <v>1408</v>
      </c>
      <c r="E257" s="113" t="s">
        <v>1685</v>
      </c>
      <c r="F257" s="95" t="s">
        <v>1254</v>
      </c>
      <c r="G257" s="95">
        <v>255</v>
      </c>
      <c r="H257" s="95" t="s">
        <v>749</v>
      </c>
      <c r="J257" s="131" t="str">
        <f>CONCATENATE(E257, ", depends on Generator Type, read only value, not saved")</f>
        <v>Current Mixture Setup Number, depends on Generator Type, read only value, not saved</v>
      </c>
      <c r="K257" s="98" t="str">
        <f t="shared" si="54"/>
        <v>1408,"Current Mixture Setup Number",0,"temp_invalid",255,Numeric,"Current Mixture Setup Number, depends on Generator Type, read only value, not saved"</v>
      </c>
    </row>
    <row r="258" spans="1:17" ht="15" customHeight="1" x14ac:dyDescent="0.2">
      <c r="A258" s="115">
        <v>153</v>
      </c>
      <c r="C258" s="95">
        <v>1409</v>
      </c>
      <c r="E258" s="113" t="s">
        <v>1686</v>
      </c>
      <c r="F258" s="95" t="s">
        <v>1254</v>
      </c>
      <c r="G258" s="95">
        <v>255</v>
      </c>
      <c r="H258" s="95" t="s">
        <v>749</v>
      </c>
      <c r="J258" s="131" t="str">
        <f>CONCATENATE(E258, ", depends on Generator Type, read only value, not saved")</f>
        <v>Current Vibrato Setup Number, depends on Generator Type, read only value, not saved</v>
      </c>
      <c r="K258" s="98" t="str">
        <f t="shared" si="54"/>
        <v>1409,"Current Vibrato Setup Number",0,"temp_invalid",255,Numeric,"Current Vibrato Setup Number, depends on Generator Type, read only value, not saved"</v>
      </c>
    </row>
    <row r="259" spans="1:17" ht="15" customHeight="1" x14ac:dyDescent="0.2">
      <c r="A259" s="115">
        <v>154</v>
      </c>
      <c r="C259" s="95">
        <v>1410</v>
      </c>
      <c r="E259" s="113" t="s">
        <v>1693</v>
      </c>
      <c r="F259" s="95" t="s">
        <v>1254</v>
      </c>
      <c r="G259" s="95">
        <v>255</v>
      </c>
      <c r="H259" s="95" t="s">
        <v>749</v>
      </c>
      <c r="J259" s="131" t="str">
        <f>CONCATENATE(E259, ", depends on PHR tab setting, read only value, not saved")</f>
        <v>Current Phasing Setup Number, depends on PHR tab setting, read only value, not saved</v>
      </c>
      <c r="K259" s="98" t="str">
        <f t="shared" si="54"/>
        <v>1410,"Current Phasing Setup Number",0,"temp_invalid",255,Numeric,"Current Phasing Setup Number, depends on PHR tab setting, read only value, not saved"</v>
      </c>
    </row>
    <row r="260" spans="1:17" ht="15" customHeight="1" x14ac:dyDescent="0.2">
      <c r="A260" s="115">
        <v>155</v>
      </c>
      <c r="C260" s="95">
        <v>1411</v>
      </c>
      <c r="E260" s="113" t="s">
        <v>1815</v>
      </c>
      <c r="F260" s="95" t="s">
        <v>1254</v>
      </c>
      <c r="G260" s="95">
        <v>255</v>
      </c>
      <c r="H260" s="95" t="s">
        <v>749</v>
      </c>
      <c r="J260" s="131" t="str">
        <f>CONCATENATE(E260, ", depends on Generator Type, read only value, not saved")</f>
        <v>Current Perc Menu Number, depends on Generator Type, read only value, not saved</v>
      </c>
      <c r="K260" s="98" t="str">
        <f t="shared" si="54"/>
        <v>1411,"Current Perc Menu Number",0,"temp_invalid",255,Numeric,"Current Perc Menu Number, depends on Generator Type, read only value, not saved"</v>
      </c>
    </row>
    <row r="261" spans="1:17" ht="15" customHeight="1" x14ac:dyDescent="0.2">
      <c r="A261" s="115">
        <v>156</v>
      </c>
      <c r="C261" s="95">
        <v>1412</v>
      </c>
      <c r="E261" s="113" t="s">
        <v>1814</v>
      </c>
      <c r="F261" s="95" t="s">
        <v>1254</v>
      </c>
      <c r="G261" s="95">
        <v>255</v>
      </c>
      <c r="H261" s="95" t="s">
        <v>749</v>
      </c>
      <c r="J261" s="131" t="str">
        <f>CONCATENATE(E261, ", depends on PHR tab setting, read only value, not saved")</f>
        <v>Current Reverb Menu Number, depends on PHR tab setting, read only value, not saved</v>
      </c>
      <c r="K261" s="98" t="str">
        <f t="shared" si="54"/>
        <v>1412,"Current Reverb Menu Number",0,"temp_invalid",255,Numeric,"Current Reverb Menu Number, depends on PHR tab setting, read only value, not saved"</v>
      </c>
    </row>
    <row r="262" spans="1:17" s="93" customFormat="1" ht="15" customHeight="1" x14ac:dyDescent="0.2">
      <c r="A262" s="115"/>
      <c r="C262" s="108" t="s">
        <v>228</v>
      </c>
      <c r="D262" s="108"/>
      <c r="E262" s="109" t="s">
        <v>747</v>
      </c>
      <c r="F262" s="108" t="s">
        <v>748</v>
      </c>
      <c r="G262" s="108">
        <v>0</v>
      </c>
      <c r="H262" s="108" t="s">
        <v>234</v>
      </c>
      <c r="I262" s="108"/>
      <c r="J262" s="134" t="str">
        <f>E262</f>
        <v>Percussion Setup</v>
      </c>
      <c r="K262" s="98" t="str">
        <f t="shared" ref="K262:K269" si="55">CONCATENATE(C262,",""",E262,""",",0,",""",F262,""",",G262,",","",H262,",""",J262,"""")</f>
        <v>#,"Percussion Setup",0,"Perc Setup",0,None,"Percussion Setup"</v>
      </c>
      <c r="N262" s="108"/>
      <c r="O262" s="108"/>
      <c r="P262" s="108"/>
      <c r="Q262" s="108"/>
    </row>
    <row r="263" spans="1:17" ht="15" customHeight="1" x14ac:dyDescent="0.2">
      <c r="A263" s="115">
        <v>224</v>
      </c>
      <c r="C263" s="95">
        <v>1480</v>
      </c>
      <c r="E263" s="96" t="s">
        <v>543</v>
      </c>
      <c r="F263" s="158" t="s">
        <v>1911</v>
      </c>
      <c r="G263" s="95">
        <v>127</v>
      </c>
      <c r="H263" s="95" t="s">
        <v>696</v>
      </c>
      <c r="J263" s="135" t="s">
        <v>794</v>
      </c>
      <c r="K263" s="98" t="str">
        <f t="shared" si="55"/>
        <v>1480,"Perc Norm Level",0,"preset_valid_3",127,Track,"Percussion Level in Normal Position (drawbars muted to Perc Muted Level)"</v>
      </c>
    </row>
    <row r="264" spans="1:17" ht="15" customHeight="1" x14ac:dyDescent="0.2">
      <c r="A264" s="115">
        <v>225</v>
      </c>
      <c r="C264" s="112">
        <f t="shared" ref="C264:C270" si="56">C263+1</f>
        <v>1481</v>
      </c>
      <c r="E264" s="96" t="s">
        <v>544</v>
      </c>
      <c r="F264" s="158" t="s">
        <v>1911</v>
      </c>
      <c r="G264" s="95">
        <v>127</v>
      </c>
      <c r="H264" s="95" t="s">
        <v>696</v>
      </c>
      <c r="J264" s="135" t="s">
        <v>795</v>
      </c>
      <c r="K264" s="98" t="str">
        <f t="shared" si="55"/>
        <v>1481,"Perc Soft Level",0,"preset_valid_3",127,Track,"Percussion Level in Soft Position (drawbars have full level)"</v>
      </c>
    </row>
    <row r="265" spans="1:17" ht="15" customHeight="1" x14ac:dyDescent="0.2">
      <c r="A265" s="115">
        <v>226</v>
      </c>
      <c r="C265" s="112">
        <f t="shared" si="56"/>
        <v>1482</v>
      </c>
      <c r="E265" s="96" t="s">
        <v>244</v>
      </c>
      <c r="F265" s="158" t="s">
        <v>1911</v>
      </c>
      <c r="G265" s="95">
        <v>127</v>
      </c>
      <c r="H265" s="95" t="s">
        <v>696</v>
      </c>
      <c r="J265" s="135" t="s">
        <v>796</v>
      </c>
      <c r="K265" s="98" t="str">
        <f t="shared" si="55"/>
        <v>1482,"Perc Long Time",0,"preset_valid_3",127,Track,"Percussion Decay Time in Long Position"</v>
      </c>
    </row>
    <row r="266" spans="1:17" ht="15" customHeight="1" x14ac:dyDescent="0.2">
      <c r="A266" s="115">
        <v>227</v>
      </c>
      <c r="C266" s="112">
        <f t="shared" si="56"/>
        <v>1483</v>
      </c>
      <c r="E266" s="96" t="s">
        <v>245</v>
      </c>
      <c r="F266" s="158" t="s">
        <v>1911</v>
      </c>
      <c r="G266" s="95">
        <v>127</v>
      </c>
      <c r="H266" s="95" t="s">
        <v>696</v>
      </c>
      <c r="J266" s="135" t="s">
        <v>797</v>
      </c>
      <c r="K266" s="98" t="str">
        <f t="shared" si="55"/>
        <v>1483,"Perc Short Time",0,"preset_valid_3",127,Track,"Percussion Decay Time in Short Position"</v>
      </c>
    </row>
    <row r="267" spans="1:17" ht="15" customHeight="1" x14ac:dyDescent="0.2">
      <c r="A267" s="115">
        <v>228</v>
      </c>
      <c r="C267" s="112">
        <f t="shared" si="56"/>
        <v>1484</v>
      </c>
      <c r="E267" s="96" t="s">
        <v>545</v>
      </c>
      <c r="F267" s="158" t="s">
        <v>1911</v>
      </c>
      <c r="G267" s="95">
        <v>127</v>
      </c>
      <c r="H267" s="95" t="s">
        <v>696</v>
      </c>
      <c r="J267" s="135" t="s">
        <v>792</v>
      </c>
      <c r="K267" s="98" t="str">
        <f t="shared" si="55"/>
        <v>1484,"Perc Muted Level",0,"preset_valid_3",127,Track,"Perc Muted Level (all Drawbars muted by this value when PERC NORMAL)"</v>
      </c>
    </row>
    <row r="268" spans="1:17" ht="15" customHeight="1" x14ac:dyDescent="0.2">
      <c r="A268" s="115">
        <v>229</v>
      </c>
      <c r="C268" s="112">
        <f t="shared" si="56"/>
        <v>1485</v>
      </c>
      <c r="E268" s="113" t="s">
        <v>1323</v>
      </c>
      <c r="F268" s="95" t="s">
        <v>1254</v>
      </c>
      <c r="G268" s="95">
        <v>255</v>
      </c>
      <c r="H268" s="95" t="s">
        <v>234</v>
      </c>
      <c r="J268" s="135" t="s">
        <v>1910</v>
      </c>
      <c r="K268" s="98" t="str">
        <f t="shared" si="55"/>
        <v>1485,"(RFU)",0,"temp_invalid",255,None,"(reserved for future use)"</v>
      </c>
    </row>
    <row r="269" spans="1:17" ht="15" customHeight="1" x14ac:dyDescent="0.2">
      <c r="A269" s="115">
        <v>230</v>
      </c>
      <c r="C269" s="112">
        <f t="shared" si="56"/>
        <v>1486</v>
      </c>
      <c r="E269" s="96" t="s">
        <v>546</v>
      </c>
      <c r="F269" s="158" t="s">
        <v>1911</v>
      </c>
      <c r="G269" s="95">
        <v>127</v>
      </c>
      <c r="H269" s="95" t="s">
        <v>696</v>
      </c>
      <c r="J269" s="135" t="s">
        <v>793</v>
      </c>
      <c r="K269" s="98" t="str">
        <f t="shared" si="55"/>
        <v>1486,"Perc Precharge Time",0,"preset_valid_3",127,Track,"Perc Precharge Time (sets time to fully charge decay capacitor when all keys released)"</v>
      </c>
    </row>
    <row r="270" spans="1:17" ht="15" customHeight="1" x14ac:dyDescent="0.2">
      <c r="A270" s="115">
        <v>231</v>
      </c>
      <c r="C270" s="112">
        <f t="shared" si="56"/>
        <v>1487</v>
      </c>
      <c r="E270" s="113" t="s">
        <v>1323</v>
      </c>
      <c r="F270" s="95" t="s">
        <v>1254</v>
      </c>
      <c r="G270" s="95">
        <v>255</v>
      </c>
      <c r="H270" s="95" t="s">
        <v>234</v>
      </c>
      <c r="J270" s="135" t="s">
        <v>1910</v>
      </c>
      <c r="K270" s="98" t="str">
        <f>CONCATENATE(C270,",""",E270,""",",0,",""",F270,""",",G270,",","",H270,",""",J270,"""")</f>
        <v>1487,"(RFU)",0,"temp_invalid",255,None,"(reserved for future use)"</v>
      </c>
    </row>
    <row r="271" spans="1:17" s="93" customFormat="1" ht="15" customHeight="1" x14ac:dyDescent="0.2">
      <c r="A271" s="115"/>
      <c r="C271" s="108" t="s">
        <v>228</v>
      </c>
      <c r="D271" s="108"/>
      <c r="E271" s="109" t="s">
        <v>727</v>
      </c>
      <c r="F271" s="109" t="s">
        <v>727</v>
      </c>
      <c r="G271" s="108">
        <v>0</v>
      </c>
      <c r="H271" s="108" t="s">
        <v>234</v>
      </c>
      <c r="I271" s="108"/>
      <c r="J271" s="134" t="s">
        <v>791</v>
      </c>
      <c r="K271" s="98" t="str">
        <f t="shared" ref="K271:K283" si="57">CONCATENATE(C271,",""",E271,""",",0,",""",F271,""",",G271,",","",H271,",""",J271,"""")</f>
        <v>#,"Rotary Control",0,"Rotary Control",0,None,"Rotary Live Control"</v>
      </c>
      <c r="N271" s="108"/>
      <c r="O271" s="108"/>
      <c r="P271" s="108"/>
      <c r="Q271" s="108"/>
    </row>
    <row r="272" spans="1:17" ht="15" customHeight="1" x14ac:dyDescent="0.2">
      <c r="A272" s="115">
        <v>192</v>
      </c>
      <c r="C272" s="95">
        <v>1448</v>
      </c>
      <c r="D272" s="113" t="s">
        <v>532</v>
      </c>
      <c r="E272" s="96" t="s">
        <v>2127</v>
      </c>
      <c r="F272" s="160" t="s">
        <v>1912</v>
      </c>
      <c r="G272" s="95">
        <v>127</v>
      </c>
      <c r="H272" s="95" t="s">
        <v>696</v>
      </c>
      <c r="J272" s="137" t="str">
        <f t="shared" ref="J272:J282" si="58">CONCATENATE("Rotary Live Control, ",D272," (may be assgned to analog input DB/pot)")</f>
        <v>Rotary Live Control, Horn Slow Time (may be assgned to analog input DB/pot)</v>
      </c>
      <c r="K272" s="98" t="str">
        <f t="shared" si="57"/>
        <v>1448,"Rotary Live Control: Horn Slow Time",0,"preset_valid_6",127,Track,"Rotary Live Control, Horn Slow Time (may be assgned to analog input DB/pot)"</v>
      </c>
    </row>
    <row r="273" spans="1:17" ht="15" customHeight="1" x14ac:dyDescent="0.2">
      <c r="A273" s="115">
        <v>193</v>
      </c>
      <c r="C273" s="112">
        <f t="shared" ref="C273:C283" si="59">C272+1</f>
        <v>1449</v>
      </c>
      <c r="D273" s="113" t="s">
        <v>533</v>
      </c>
      <c r="E273" s="96" t="s">
        <v>2128</v>
      </c>
      <c r="F273" s="160" t="s">
        <v>1912</v>
      </c>
      <c r="G273" s="95">
        <v>127</v>
      </c>
      <c r="H273" s="95" t="s">
        <v>696</v>
      </c>
      <c r="J273" s="137" t="str">
        <f t="shared" si="58"/>
        <v>Rotary Live Control, Rotor Slow Time (may be assgned to analog input DB/pot)</v>
      </c>
      <c r="K273" s="98" t="str">
        <f t="shared" si="57"/>
        <v>1449,"Rotary Live Control: Rotor Slow Time",0,"preset_valid_6",127,Track,"Rotary Live Control, Rotor Slow Time (may be assgned to analog input DB/pot)"</v>
      </c>
    </row>
    <row r="274" spans="1:17" ht="15" customHeight="1" x14ac:dyDescent="0.2">
      <c r="A274" s="115">
        <v>194</v>
      </c>
      <c r="C274" s="112">
        <f t="shared" si="59"/>
        <v>1450</v>
      </c>
      <c r="D274" s="113" t="s">
        <v>534</v>
      </c>
      <c r="E274" s="96" t="s">
        <v>2129</v>
      </c>
      <c r="F274" s="160" t="s">
        <v>1912</v>
      </c>
      <c r="G274" s="95">
        <v>127</v>
      </c>
      <c r="H274" s="95" t="s">
        <v>696</v>
      </c>
      <c r="J274" s="137" t="str">
        <f t="shared" si="58"/>
        <v>Rotary Live Control, Horn Fast Time (may be assgned to analog input DB/pot)</v>
      </c>
      <c r="K274" s="98" t="str">
        <f t="shared" si="57"/>
        <v>1450,"Rotary Live Control: Horn Fast Time",0,"preset_valid_6",127,Track,"Rotary Live Control, Horn Fast Time (may be assgned to analog input DB/pot)"</v>
      </c>
    </row>
    <row r="275" spans="1:17" ht="15" customHeight="1" x14ac:dyDescent="0.2">
      <c r="A275" s="115">
        <v>195</v>
      </c>
      <c r="C275" s="112">
        <f t="shared" si="59"/>
        <v>1451</v>
      </c>
      <c r="D275" s="113" t="s">
        <v>535</v>
      </c>
      <c r="E275" s="96" t="s">
        <v>2130</v>
      </c>
      <c r="F275" s="160" t="s">
        <v>1912</v>
      </c>
      <c r="G275" s="95">
        <v>127</v>
      </c>
      <c r="H275" s="95" t="s">
        <v>696</v>
      </c>
      <c r="J275" s="137" t="str">
        <f t="shared" si="58"/>
        <v>Rotary Live Control, Rotor Fast Time (may be assgned to analog input DB/pot)</v>
      </c>
      <c r="K275" s="98" t="str">
        <f t="shared" si="57"/>
        <v>1451,"Rotary Live Control: Rotor Fast Time",0,"preset_valid_6",127,Track,"Rotary Live Control, Rotor Fast Time (may be assgned to analog input DB/pot)"</v>
      </c>
    </row>
    <row r="276" spans="1:17" ht="15" customHeight="1" x14ac:dyDescent="0.2">
      <c r="A276" s="115">
        <v>196</v>
      </c>
      <c r="C276" s="112">
        <f t="shared" si="59"/>
        <v>1452</v>
      </c>
      <c r="D276" s="113" t="s">
        <v>536</v>
      </c>
      <c r="E276" s="96" t="s">
        <v>2131</v>
      </c>
      <c r="F276" s="160" t="s">
        <v>1912</v>
      </c>
      <c r="G276" s="95">
        <v>127</v>
      </c>
      <c r="H276" s="95" t="s">
        <v>696</v>
      </c>
      <c r="J276" s="137" t="str">
        <f t="shared" si="58"/>
        <v>Rotary Live Control, Horn Ramp Up Time (may be assgned to analog input DB/pot)</v>
      </c>
      <c r="K276" s="98" t="str">
        <f t="shared" si="57"/>
        <v>1452,"Rotary Live Control: Horn Ramp Up Time",0,"preset_valid_6",127,Track,"Rotary Live Control, Horn Ramp Up Time (may be assgned to analog input DB/pot)"</v>
      </c>
    </row>
    <row r="277" spans="1:17" ht="15" customHeight="1" x14ac:dyDescent="0.2">
      <c r="A277" s="115">
        <v>197</v>
      </c>
      <c r="C277" s="112">
        <f t="shared" si="59"/>
        <v>1453</v>
      </c>
      <c r="D277" s="113" t="s">
        <v>537</v>
      </c>
      <c r="E277" s="96" t="s">
        <v>2132</v>
      </c>
      <c r="F277" s="160" t="s">
        <v>1912</v>
      </c>
      <c r="G277" s="95">
        <v>127</v>
      </c>
      <c r="H277" s="95" t="s">
        <v>696</v>
      </c>
      <c r="J277" s="137" t="str">
        <f t="shared" si="58"/>
        <v>Rotary Live Control, Rotor Ramp Up Time (may be assgned to analog input DB/pot)</v>
      </c>
      <c r="K277" s="98" t="str">
        <f t="shared" si="57"/>
        <v>1453,"Rotary Live Control: Rotor Ramp Up Time",0,"preset_valid_6",127,Track,"Rotary Live Control, Rotor Ramp Up Time (may be assgned to analog input DB/pot)"</v>
      </c>
    </row>
    <row r="278" spans="1:17" ht="15" customHeight="1" x14ac:dyDescent="0.2">
      <c r="A278" s="115">
        <v>198</v>
      </c>
      <c r="C278" s="112">
        <f t="shared" si="59"/>
        <v>1454</v>
      </c>
      <c r="D278" s="113" t="s">
        <v>538</v>
      </c>
      <c r="E278" s="96" t="s">
        <v>2133</v>
      </c>
      <c r="F278" s="160" t="s">
        <v>1912</v>
      </c>
      <c r="G278" s="95">
        <v>127</v>
      </c>
      <c r="H278" s="95" t="s">
        <v>696</v>
      </c>
      <c r="J278" s="137" t="str">
        <f t="shared" si="58"/>
        <v>Rotary Live Control, Horn Ramp Down Time (may be assgned to analog input DB/pot)</v>
      </c>
      <c r="K278" s="98" t="str">
        <f t="shared" si="57"/>
        <v>1454,"Rotary Live Control: Horn Ramp Down Time",0,"preset_valid_6",127,Track,"Rotary Live Control, Horn Ramp Down Time (may be assgned to analog input DB/pot)"</v>
      </c>
    </row>
    <row r="279" spans="1:17" ht="15" customHeight="1" x14ac:dyDescent="0.2">
      <c r="A279" s="115">
        <v>199</v>
      </c>
      <c r="C279" s="112">
        <f t="shared" si="59"/>
        <v>1455</v>
      </c>
      <c r="D279" s="113" t="s">
        <v>539</v>
      </c>
      <c r="E279" s="96" t="s">
        <v>2134</v>
      </c>
      <c r="F279" s="160" t="s">
        <v>1912</v>
      </c>
      <c r="G279" s="95">
        <v>127</v>
      </c>
      <c r="H279" s="95" t="s">
        <v>696</v>
      </c>
      <c r="J279" s="137" t="str">
        <f t="shared" si="58"/>
        <v>Rotary Live Control, Rotor Ramp Down Time (may be assgned to analog input DB/pot)</v>
      </c>
      <c r="K279" s="98" t="str">
        <f t="shared" si="57"/>
        <v>1455,"Rotary Live Control: Rotor Ramp Down Time",0,"preset_valid_6",127,Track,"Rotary Live Control, Rotor Ramp Down Time (may be assgned to analog input DB/pot)"</v>
      </c>
    </row>
    <row r="280" spans="1:17" ht="15" customHeight="1" x14ac:dyDescent="0.2">
      <c r="A280" s="115">
        <v>200</v>
      </c>
      <c r="C280" s="112">
        <f t="shared" si="59"/>
        <v>1456</v>
      </c>
      <c r="D280" s="113" t="s">
        <v>540</v>
      </c>
      <c r="E280" s="96" t="s">
        <v>2135</v>
      </c>
      <c r="F280" s="160" t="s">
        <v>1912</v>
      </c>
      <c r="G280" s="95">
        <v>127</v>
      </c>
      <c r="H280" s="95" t="s">
        <v>696</v>
      </c>
      <c r="J280" s="137" t="str">
        <f t="shared" si="58"/>
        <v>Rotary Live Control, Speaker Throb Amount (may be assgned to analog input DB/pot)</v>
      </c>
      <c r="K280" s="98" t="str">
        <f t="shared" si="57"/>
        <v>1456,"Rotary Live Control: Speaker Throb Amount",0,"preset_valid_6",127,Track,"Rotary Live Control, Speaker Throb Amount (may be assgned to analog input DB/pot)"</v>
      </c>
    </row>
    <row r="281" spans="1:17" ht="15" customHeight="1" x14ac:dyDescent="0.2">
      <c r="A281" s="115">
        <v>201</v>
      </c>
      <c r="C281" s="112">
        <f t="shared" si="59"/>
        <v>1457</v>
      </c>
      <c r="D281" s="113" t="s">
        <v>541</v>
      </c>
      <c r="E281" s="96" t="s">
        <v>2136</v>
      </c>
      <c r="F281" s="160" t="s">
        <v>1912</v>
      </c>
      <c r="G281" s="95">
        <v>127</v>
      </c>
      <c r="H281" s="95" t="s">
        <v>696</v>
      </c>
      <c r="J281" s="137" t="str">
        <f t="shared" si="58"/>
        <v>Rotary Live Control, Speaker Spread (may be assgned to analog input DB/pot)</v>
      </c>
      <c r="K281" s="98" t="str">
        <f t="shared" si="57"/>
        <v>1457,"Rotary Live Control: Speaker Spread",0,"preset_valid_6",127,Track,"Rotary Live Control, Speaker Spread (may be assgned to analog input DB/pot)"</v>
      </c>
    </row>
    <row r="282" spans="1:17" ht="15" customHeight="1" x14ac:dyDescent="0.2">
      <c r="A282" s="115">
        <v>202</v>
      </c>
      <c r="C282" s="112">
        <f t="shared" si="59"/>
        <v>1458</v>
      </c>
      <c r="D282" s="113" t="s">
        <v>542</v>
      </c>
      <c r="E282" s="96" t="s">
        <v>2137</v>
      </c>
      <c r="F282" s="160" t="s">
        <v>1912</v>
      </c>
      <c r="G282" s="95">
        <v>127</v>
      </c>
      <c r="H282" s="95" t="s">
        <v>696</v>
      </c>
      <c r="J282" s="137" t="str">
        <f t="shared" si="58"/>
        <v>Rotary Live Control, Speaker Balance (may be assgned to analog input DB/pot)</v>
      </c>
      <c r="K282" s="98" t="str">
        <f t="shared" si="57"/>
        <v>1458,"Rotary Live Control: Speaker Balance",0,"preset_valid_6",127,Track,"Rotary Live Control, Speaker Balance (may be assgned to analog input DB/pot)"</v>
      </c>
    </row>
    <row r="283" spans="1:17" ht="15" customHeight="1" x14ac:dyDescent="0.2">
      <c r="A283" s="115">
        <v>203</v>
      </c>
      <c r="C283" s="112">
        <f t="shared" si="59"/>
        <v>1459</v>
      </c>
      <c r="D283" s="113" t="s">
        <v>1529</v>
      </c>
      <c r="E283" s="96" t="s">
        <v>2138</v>
      </c>
      <c r="F283" s="160" t="s">
        <v>1912</v>
      </c>
      <c r="G283" s="95">
        <v>1</v>
      </c>
      <c r="H283" s="95" t="s">
        <v>233</v>
      </c>
      <c r="J283" s="113" t="s">
        <v>1530</v>
      </c>
      <c r="K283" s="98" t="str">
        <f t="shared" si="57"/>
        <v>1459,"Rotary Live Control: Sync PHR to Rotary Speed",0,"preset_valid_6",1,Button,"Sync Phasing Rotor to Rotary Speed"</v>
      </c>
    </row>
    <row r="284" spans="1:17" s="93" customFormat="1" ht="15" customHeight="1" x14ac:dyDescent="0.2">
      <c r="A284" s="108"/>
      <c r="C284" s="108" t="s">
        <v>228</v>
      </c>
      <c r="D284" s="204" t="s">
        <v>1661</v>
      </c>
      <c r="E284" s="108" t="s">
        <v>702</v>
      </c>
      <c r="F284" s="108" t="s">
        <v>719</v>
      </c>
      <c r="G284" s="108">
        <v>0</v>
      </c>
      <c r="H284" s="108" t="s">
        <v>234</v>
      </c>
      <c r="I284" s="108"/>
      <c r="J284" s="133" t="s">
        <v>804</v>
      </c>
      <c r="K284" s="118" t="str">
        <f t="shared" ref="K284:K309" si="60">CONCATENATE(C284,",""",E284,""",",0,",""",F284,""",",G284,",","",H284,",""",J284,"""")</f>
        <v>#,"Rotary Simulation Inits",0,"Rotary Setup",0,None,"Be careful when changing Rotary Sim Init parameters!"</v>
      </c>
      <c r="N284" s="108"/>
      <c r="O284" s="108"/>
      <c r="P284" s="108"/>
      <c r="Q284" s="108"/>
    </row>
    <row r="285" spans="1:17" ht="15" customHeight="1" x14ac:dyDescent="0.2">
      <c r="A285" s="95">
        <v>196</v>
      </c>
      <c r="C285" s="95">
        <v>2104</v>
      </c>
      <c r="D285" s="120">
        <v>180</v>
      </c>
      <c r="E285" s="95" t="s">
        <v>1552</v>
      </c>
      <c r="F285" s="95" t="s">
        <v>875</v>
      </c>
      <c r="G285" s="95">
        <v>255</v>
      </c>
      <c r="H285" s="100" t="s">
        <v>696</v>
      </c>
      <c r="I285" s="100"/>
      <c r="J285" s="131" t="str">
        <f>E285</f>
        <v>Input Level of Rotary Sim</v>
      </c>
      <c r="K285" s="118" t="str">
        <f t="shared" si="60"/>
        <v>2104,"Input Level of Rotary Sim",0,"eep_valid",255,Track,"Input Level of Rotary Sim"</v>
      </c>
    </row>
    <row r="286" spans="1:17" ht="15" customHeight="1" x14ac:dyDescent="0.2">
      <c r="A286" s="95">
        <v>197</v>
      </c>
      <c r="C286" s="112">
        <f t="shared" ref="C286:C309" si="61">C285+1</f>
        <v>2105</v>
      </c>
      <c r="D286" s="120">
        <v>181</v>
      </c>
      <c r="E286" s="95" t="s">
        <v>1550</v>
      </c>
      <c r="F286" s="95" t="s">
        <v>875</v>
      </c>
      <c r="G286" s="95">
        <v>255</v>
      </c>
      <c r="H286" s="100" t="s">
        <v>696</v>
      </c>
      <c r="I286" s="100"/>
      <c r="J286" s="131" t="str">
        <f t="shared" ref="J286:J296" si="62">E286</f>
        <v>Level Horn</v>
      </c>
      <c r="K286" s="118" t="str">
        <f t="shared" si="60"/>
        <v>2105,"Level Horn",0,"eep_valid",255,Track,"Level Horn"</v>
      </c>
    </row>
    <row r="287" spans="1:17" ht="15" customHeight="1" x14ac:dyDescent="0.2">
      <c r="A287" s="95">
        <v>198</v>
      </c>
      <c r="C287" s="112">
        <f t="shared" si="61"/>
        <v>2106</v>
      </c>
      <c r="D287" s="120">
        <v>182</v>
      </c>
      <c r="E287" s="95" t="s">
        <v>1544</v>
      </c>
      <c r="F287" s="95" t="s">
        <v>875</v>
      </c>
      <c r="G287" s="95">
        <v>255</v>
      </c>
      <c r="H287" s="100" t="s">
        <v>696</v>
      </c>
      <c r="I287" s="100"/>
      <c r="J287" s="131" t="str">
        <f t="shared" si="62"/>
        <v>Level Rotor</v>
      </c>
      <c r="K287" s="118" t="str">
        <f t="shared" si="60"/>
        <v>2106,"Level Rotor",0,"eep_valid",255,Track,"Level Rotor"</v>
      </c>
    </row>
    <row r="288" spans="1:17" ht="15" customHeight="1" x14ac:dyDescent="0.2">
      <c r="A288" s="95">
        <v>199</v>
      </c>
      <c r="C288" s="112">
        <f t="shared" si="61"/>
        <v>2107</v>
      </c>
      <c r="D288" s="120">
        <v>183</v>
      </c>
      <c r="E288" s="95" t="s">
        <v>1650</v>
      </c>
      <c r="F288" s="95" t="s">
        <v>875</v>
      </c>
      <c r="G288" s="95">
        <v>255</v>
      </c>
      <c r="H288" s="100" t="s">
        <v>696</v>
      </c>
      <c r="I288" s="100"/>
      <c r="J288" s="131" t="str">
        <f t="shared" si="62"/>
        <v>Far Beam Lowpass (Room Damping)</v>
      </c>
      <c r="K288" s="118" t="str">
        <f t="shared" si="60"/>
        <v>2107,"Far Beam Lowpass (Room Damping)",0,"eep_valid",255,Track,"Far Beam Lowpass (Room Damping)"</v>
      </c>
    </row>
    <row r="289" spans="1:17" ht="15" customHeight="1" x14ac:dyDescent="0.2">
      <c r="A289" s="95">
        <v>200</v>
      </c>
      <c r="C289" s="112">
        <f t="shared" si="61"/>
        <v>2108</v>
      </c>
      <c r="D289" s="120">
        <v>184</v>
      </c>
      <c r="E289" s="95" t="s">
        <v>1649</v>
      </c>
      <c r="F289" s="95" t="s">
        <v>875</v>
      </c>
      <c r="G289" s="95">
        <v>255</v>
      </c>
      <c r="H289" s="100" t="s">
        <v>696</v>
      </c>
      <c r="I289" s="100"/>
      <c r="J289" s="131" t="str">
        <f t="shared" si="62"/>
        <v>Cabinet Frequency Response</v>
      </c>
      <c r="K289" s="118" t="str">
        <f t="shared" si="60"/>
        <v>2108,"Cabinet Frequency Response",0,"eep_valid",255,Track,"Cabinet Frequency Response"</v>
      </c>
    </row>
    <row r="290" spans="1:17" ht="15" customHeight="1" x14ac:dyDescent="0.2">
      <c r="A290" s="95">
        <v>201</v>
      </c>
      <c r="C290" s="112">
        <f t="shared" si="61"/>
        <v>2109</v>
      </c>
      <c r="D290" s="120">
        <v>185</v>
      </c>
      <c r="E290" s="95" t="s">
        <v>1553</v>
      </c>
      <c r="F290" s="95" t="s">
        <v>875</v>
      </c>
      <c r="G290" s="95">
        <v>255</v>
      </c>
      <c r="H290" s="100" t="s">
        <v>696</v>
      </c>
      <c r="I290" s="100"/>
      <c r="J290" s="131" t="str">
        <f t="shared" si="62"/>
        <v>Crossover Frequ (50 = nom. 800 Hz)</v>
      </c>
      <c r="K290" s="118" t="str">
        <f t="shared" si="60"/>
        <v>2109,"Crossover Frequ (50 = nom. 800 Hz)",0,"eep_valid",255,Track,"Crossover Frequ (50 = nom. 800 Hz)"</v>
      </c>
    </row>
    <row r="291" spans="1:17" ht="15" customHeight="1" x14ac:dyDescent="0.2">
      <c r="A291" s="95">
        <v>202</v>
      </c>
      <c r="C291" s="112">
        <f t="shared" si="61"/>
        <v>2110</v>
      </c>
      <c r="D291" s="120">
        <v>186</v>
      </c>
      <c r="E291" s="95" t="s">
        <v>1546</v>
      </c>
      <c r="F291" s="95" t="s">
        <v>875</v>
      </c>
      <c r="G291" s="95">
        <v>255</v>
      </c>
      <c r="H291" s="100" t="s">
        <v>696</v>
      </c>
      <c r="I291" s="100"/>
      <c r="J291" s="131" t="str">
        <f t="shared" si="62"/>
        <v>Throb Highpass Frequency Rotor</v>
      </c>
      <c r="K291" s="118" t="str">
        <f t="shared" si="60"/>
        <v>2110,"Throb Highpass Frequency Rotor",0,"eep_valid",255,Track,"Throb Highpass Frequency Rotor"</v>
      </c>
    </row>
    <row r="292" spans="1:17" ht="15" customHeight="1" x14ac:dyDescent="0.2">
      <c r="A292" s="95">
        <v>203</v>
      </c>
      <c r="C292" s="112">
        <f t="shared" si="61"/>
        <v>2111</v>
      </c>
      <c r="D292" s="120">
        <v>187</v>
      </c>
      <c r="E292" s="95" t="s">
        <v>1545</v>
      </c>
      <c r="F292" s="95" t="s">
        <v>875</v>
      </c>
      <c r="G292" s="95">
        <v>255</v>
      </c>
      <c r="H292" s="100" t="s">
        <v>696</v>
      </c>
      <c r="I292" s="100"/>
      <c r="J292" s="131" t="str">
        <f t="shared" si="62"/>
        <v>Level Horn Delay Cross Mix</v>
      </c>
      <c r="K292" s="118" t="str">
        <f t="shared" si="60"/>
        <v>2111,"Level Horn Delay Cross Mix",0,"eep_valid",255,Track,"Level Horn Delay Cross Mix"</v>
      </c>
    </row>
    <row r="293" spans="1:17" ht="15" customHeight="1" x14ac:dyDescent="0.2">
      <c r="A293" s="95">
        <v>204</v>
      </c>
      <c r="C293" s="112">
        <f t="shared" si="61"/>
        <v>2112</v>
      </c>
      <c r="D293" s="120">
        <v>188</v>
      </c>
      <c r="E293" s="95" t="s">
        <v>1551</v>
      </c>
      <c r="F293" s="95" t="s">
        <v>875</v>
      </c>
      <c r="G293" s="95">
        <v>255</v>
      </c>
      <c r="H293" s="100" t="s">
        <v>696</v>
      </c>
      <c r="I293" s="100"/>
      <c r="J293" s="131" t="str">
        <f t="shared" si="62"/>
        <v>Diffusor Delay Horn (Near)</v>
      </c>
      <c r="K293" s="118" t="str">
        <f t="shared" si="60"/>
        <v>2112,"Diffusor Delay Horn (Near)",0,"eep_valid",255,Track,"Diffusor Delay Horn (Near)"</v>
      </c>
    </row>
    <row r="294" spans="1:17" s="110" customFormat="1" ht="15" customHeight="1" x14ac:dyDescent="0.2">
      <c r="A294" s="95">
        <v>205</v>
      </c>
      <c r="B294" s="93"/>
      <c r="C294" s="112">
        <f t="shared" si="61"/>
        <v>2113</v>
      </c>
      <c r="D294" s="120">
        <v>189</v>
      </c>
      <c r="E294" s="95" t="s">
        <v>1655</v>
      </c>
      <c r="F294" s="95" t="s">
        <v>875</v>
      </c>
      <c r="G294" s="95">
        <v>255</v>
      </c>
      <c r="H294" s="100" t="s">
        <v>696</v>
      </c>
      <c r="I294" s="100"/>
      <c r="J294" s="131" t="str">
        <f t="shared" si="62"/>
        <v>Diffusor Delay Horn (Room)</v>
      </c>
      <c r="K294" s="118" t="str">
        <f t="shared" si="60"/>
        <v>2113,"Diffusor Delay Horn (Room)",0,"eep_valid",255,Track,"Diffusor Delay Horn (Room)"</v>
      </c>
      <c r="N294" s="99"/>
      <c r="O294" s="99"/>
      <c r="P294" s="99"/>
      <c r="Q294" s="99"/>
    </row>
    <row r="295" spans="1:17" ht="15" customHeight="1" x14ac:dyDescent="0.2">
      <c r="A295" s="95">
        <v>206</v>
      </c>
      <c r="C295" s="112">
        <f t="shared" si="61"/>
        <v>2114</v>
      </c>
      <c r="D295" s="120">
        <v>190</v>
      </c>
      <c r="E295" s="95" t="s">
        <v>1656</v>
      </c>
      <c r="F295" s="95" t="s">
        <v>875</v>
      </c>
      <c r="G295" s="95">
        <v>255</v>
      </c>
      <c r="H295" s="100" t="s">
        <v>696</v>
      </c>
      <c r="I295" s="100"/>
      <c r="J295" s="131" t="str">
        <f t="shared" si="62"/>
        <v>Diffusor Delay Rotor (Near)</v>
      </c>
      <c r="K295" s="118" t="str">
        <f t="shared" si="60"/>
        <v>2114,"Diffusor Delay Rotor (Near)",0,"eep_valid",255,Track,"Diffusor Delay Rotor (Near)"</v>
      </c>
    </row>
    <row r="296" spans="1:17" ht="15" customHeight="1" x14ac:dyDescent="0.2">
      <c r="A296" s="95">
        <v>207</v>
      </c>
      <c r="C296" s="112">
        <f t="shared" si="61"/>
        <v>2115</v>
      </c>
      <c r="D296" s="120">
        <v>191</v>
      </c>
      <c r="E296" s="95" t="s">
        <v>1657</v>
      </c>
      <c r="F296" s="95" t="s">
        <v>875</v>
      </c>
      <c r="G296" s="95">
        <v>255</v>
      </c>
      <c r="H296" s="100" t="s">
        <v>696</v>
      </c>
      <c r="I296" s="100"/>
      <c r="J296" s="131" t="str">
        <f t="shared" si="62"/>
        <v>Diffusor Delay Rotor (Room)</v>
      </c>
      <c r="K296" s="118" t="str">
        <f t="shared" si="60"/>
        <v>2115,"Diffusor Delay Rotor (Room)",0,"eep_valid",255,Track,"Diffusor Delay Rotor (Room)"</v>
      </c>
    </row>
    <row r="297" spans="1:17" ht="15" customHeight="1" x14ac:dyDescent="0.2">
      <c r="A297" s="95">
        <v>208</v>
      </c>
      <c r="C297" s="112">
        <f t="shared" si="61"/>
        <v>2116</v>
      </c>
      <c r="D297" s="120">
        <v>192</v>
      </c>
      <c r="E297" s="100" t="s">
        <v>452</v>
      </c>
      <c r="F297" s="95" t="s">
        <v>875</v>
      </c>
      <c r="G297" s="95">
        <v>255</v>
      </c>
      <c r="H297" s="100" t="s">
        <v>696</v>
      </c>
      <c r="I297" s="100"/>
      <c r="J297" s="131" t="str">
        <f>CONCATENATE(E297, ", Modulation Factor")</f>
        <v>LFO Mod Horn Main Left, Modulation Factor</v>
      </c>
      <c r="K297" s="118" t="str">
        <f t="shared" si="60"/>
        <v>2116,"LFO Mod Horn Main Left",0,"eep_valid",255,Track,"LFO Mod Horn Main Left, Modulation Factor"</v>
      </c>
    </row>
    <row r="298" spans="1:17" ht="15" customHeight="1" x14ac:dyDescent="0.2">
      <c r="A298" s="95">
        <v>209</v>
      </c>
      <c r="C298" s="112">
        <f t="shared" si="61"/>
        <v>2117</v>
      </c>
      <c r="D298" s="120">
        <v>193</v>
      </c>
      <c r="E298" s="95" t="s">
        <v>1541</v>
      </c>
      <c r="F298" s="95" t="s">
        <v>1254</v>
      </c>
      <c r="G298" s="95">
        <v>255</v>
      </c>
      <c r="H298" s="100" t="s">
        <v>696</v>
      </c>
      <c r="I298" s="100"/>
      <c r="J298" s="131" t="s">
        <v>1547</v>
      </c>
      <c r="K298" s="118" t="str">
        <f t="shared" si="60"/>
        <v>2117,"LFO Mod Horn Main Right (= Left)",0,"temp_invalid",255,Track,"Temporary param, not saved, equal to previous"</v>
      </c>
    </row>
    <row r="299" spans="1:17" ht="15" customHeight="1" x14ac:dyDescent="0.2">
      <c r="A299" s="95">
        <v>210</v>
      </c>
      <c r="C299" s="112">
        <f t="shared" si="61"/>
        <v>2118</v>
      </c>
      <c r="D299" s="120">
        <v>194</v>
      </c>
      <c r="E299" s="100" t="s">
        <v>456</v>
      </c>
      <c r="F299" s="95" t="s">
        <v>875</v>
      </c>
      <c r="G299" s="95">
        <v>255</v>
      </c>
      <c r="H299" s="100" t="s">
        <v>696</v>
      </c>
      <c r="I299" s="100"/>
      <c r="J299" s="131" t="str">
        <f>CONCATENATE(E299, ", Modulation Factor Cabinet Simulation")</f>
        <v>LFO Mod Horn Refl 1 Left Near  +Cab 4x, Modulation Factor Cabinet Simulation</v>
      </c>
      <c r="K299" s="118" t="str">
        <f t="shared" si="60"/>
        <v>2118,"LFO Mod Horn Refl 1 Left Near  +Cab 4x",0,"eep_valid",255,Track,"LFO Mod Horn Refl 1 Left Near  +Cab 4x, Modulation Factor Cabinet Simulation"</v>
      </c>
    </row>
    <row r="300" spans="1:17" ht="15" customHeight="1" x14ac:dyDescent="0.2">
      <c r="A300" s="95">
        <v>211</v>
      </c>
      <c r="C300" s="112">
        <f t="shared" si="61"/>
        <v>2119</v>
      </c>
      <c r="D300" s="120">
        <v>195</v>
      </c>
      <c r="E300" s="95" t="s">
        <v>1658</v>
      </c>
      <c r="F300" s="95" t="s">
        <v>1254</v>
      </c>
      <c r="G300" s="95">
        <v>255</v>
      </c>
      <c r="H300" s="100" t="s">
        <v>696</v>
      </c>
      <c r="I300" s="100"/>
      <c r="J300" s="131" t="str">
        <f t="shared" ref="J300:J308" si="63">CONCATENATE(E300, ", Modulation Factor")</f>
        <v>LFO Mod Horn Refl 1 Right Near (= Left), Modulation Factor</v>
      </c>
      <c r="K300" s="118" t="str">
        <f t="shared" si="60"/>
        <v>2119,"LFO Mod Horn Refl 1 Right Near (= Left)",0,"temp_invalid",255,Track,"LFO Mod Horn Refl 1 Right Near (= Left), Modulation Factor"</v>
      </c>
    </row>
    <row r="301" spans="1:17" ht="15" customHeight="1" x14ac:dyDescent="0.2">
      <c r="A301" s="95">
        <v>212</v>
      </c>
      <c r="C301" s="112">
        <f t="shared" si="61"/>
        <v>2120</v>
      </c>
      <c r="D301" s="120">
        <v>196</v>
      </c>
      <c r="E301" s="95" t="s">
        <v>454</v>
      </c>
      <c r="F301" s="95" t="s">
        <v>875</v>
      </c>
      <c r="G301" s="95">
        <v>255</v>
      </c>
      <c r="H301" s="100" t="s">
        <v>696</v>
      </c>
      <c r="I301" s="100"/>
      <c r="J301" s="131" t="s">
        <v>1547</v>
      </c>
      <c r="K301" s="118" t="str">
        <f t="shared" si="60"/>
        <v>2120,"LFO Mod Horn Refl 2 Left  Far",0,"eep_valid",255,Track,"Temporary param, not saved, equal to previous"</v>
      </c>
    </row>
    <row r="302" spans="1:17" ht="15" customHeight="1" x14ac:dyDescent="0.2">
      <c r="A302" s="95">
        <v>213</v>
      </c>
      <c r="C302" s="112">
        <f t="shared" si="61"/>
        <v>2121</v>
      </c>
      <c r="D302" s="120">
        <v>197</v>
      </c>
      <c r="E302" s="100" t="s">
        <v>1542</v>
      </c>
      <c r="F302" s="95" t="s">
        <v>1254</v>
      </c>
      <c r="G302" s="95">
        <v>255</v>
      </c>
      <c r="H302" s="100" t="s">
        <v>696</v>
      </c>
      <c r="I302" s="100"/>
      <c r="J302" s="131" t="str">
        <f t="shared" si="63"/>
        <v>LFO Mod Horn Refl 2 Right Far (= Left), Modulation Factor</v>
      </c>
      <c r="K302" s="118" t="str">
        <f t="shared" si="60"/>
        <v>2121,"LFO Mod Horn Refl 2 Right Far (= Left)",0,"temp_invalid",255,Track,"LFO Mod Horn Refl 2 Right Far (= Left), Modulation Factor"</v>
      </c>
    </row>
    <row r="303" spans="1:17" ht="15" customHeight="1" x14ac:dyDescent="0.2">
      <c r="A303" s="95">
        <v>214</v>
      </c>
      <c r="C303" s="112">
        <f t="shared" si="61"/>
        <v>2122</v>
      </c>
      <c r="D303" s="120">
        <v>198</v>
      </c>
      <c r="E303" s="95" t="s">
        <v>455</v>
      </c>
      <c r="F303" s="95" t="s">
        <v>875</v>
      </c>
      <c r="G303" s="95">
        <v>255</v>
      </c>
      <c r="H303" s="100" t="s">
        <v>696</v>
      </c>
      <c r="I303" s="100"/>
      <c r="J303" s="131" t="s">
        <v>1547</v>
      </c>
      <c r="K303" s="118" t="str">
        <f t="shared" si="60"/>
        <v>2122,"LFO Mod Horn Throb Left  2 kHz",0,"eep_valid",255,Track,"Temporary param, not saved, equal to previous"</v>
      </c>
    </row>
    <row r="304" spans="1:17" ht="15" customHeight="1" x14ac:dyDescent="0.2">
      <c r="A304" s="95">
        <v>215</v>
      </c>
      <c r="C304" s="112">
        <f t="shared" si="61"/>
        <v>2123</v>
      </c>
      <c r="D304" s="120">
        <v>199</v>
      </c>
      <c r="E304" s="100" t="s">
        <v>1543</v>
      </c>
      <c r="F304" s="95" t="s">
        <v>1254</v>
      </c>
      <c r="G304" s="95">
        <v>255</v>
      </c>
      <c r="H304" s="100" t="s">
        <v>696</v>
      </c>
      <c r="I304" s="100"/>
      <c r="J304" s="131" t="str">
        <f>CONCATENATE(E304, ", Modulation Factor")</f>
        <v>LFO Mod Horn Throb Right 2 kHz (= Left), Modulation Factor</v>
      </c>
      <c r="K304" s="118" t="str">
        <f t="shared" si="60"/>
        <v>2123,"LFO Mod Horn Throb Right 2 kHz (= Left)",0,"temp_invalid",255,Track,"LFO Mod Horn Throb Right 2 kHz (= Left), Modulation Factor"</v>
      </c>
    </row>
    <row r="305" spans="1:17" ht="15" customHeight="1" x14ac:dyDescent="0.2">
      <c r="A305" s="95">
        <v>216</v>
      </c>
      <c r="C305" s="112">
        <f t="shared" si="61"/>
        <v>2124</v>
      </c>
      <c r="D305" s="120">
        <v>200</v>
      </c>
      <c r="E305" s="95" t="s">
        <v>453</v>
      </c>
      <c r="F305" s="95" t="s">
        <v>875</v>
      </c>
      <c r="G305" s="95">
        <v>255</v>
      </c>
      <c r="H305" s="100" t="s">
        <v>696</v>
      </c>
      <c r="I305" s="100"/>
      <c r="J305" s="131" t="s">
        <v>1547</v>
      </c>
      <c r="K305" s="118" t="str">
        <f t="shared" si="60"/>
        <v>2124,"LFO Mod Horn Cab 4x",0,"eep_valid",255,Track,"Temporary param, not saved, equal to previous"</v>
      </c>
    </row>
    <row r="306" spans="1:17" ht="15" customHeight="1" x14ac:dyDescent="0.2">
      <c r="A306" s="95">
        <v>217</v>
      </c>
      <c r="C306" s="112">
        <f t="shared" si="61"/>
        <v>2125</v>
      </c>
      <c r="D306" s="120">
        <v>201</v>
      </c>
      <c r="E306" s="100" t="s">
        <v>231</v>
      </c>
      <c r="F306" s="95" t="s">
        <v>875</v>
      </c>
      <c r="G306" s="95">
        <v>255</v>
      </c>
      <c r="H306" s="100" t="s">
        <v>696</v>
      </c>
      <c r="I306" s="100"/>
      <c r="J306" s="131" t="str">
        <f t="shared" si="63"/>
        <v>LFO Mod Rotor Main, Modulation Factor</v>
      </c>
      <c r="K306" s="118" t="str">
        <f t="shared" si="60"/>
        <v>2125,"LFO Mod Rotor Main",0,"eep_valid",255,Track,"LFO Mod Rotor Main, Modulation Factor"</v>
      </c>
    </row>
    <row r="307" spans="1:17" ht="15" customHeight="1" x14ac:dyDescent="0.2">
      <c r="A307" s="95">
        <v>218</v>
      </c>
      <c r="C307" s="112">
        <f t="shared" si="61"/>
        <v>2126</v>
      </c>
      <c r="D307" s="120">
        <v>202</v>
      </c>
      <c r="E307" s="100" t="s">
        <v>232</v>
      </c>
      <c r="F307" s="95" t="s">
        <v>875</v>
      </c>
      <c r="G307" s="95">
        <v>255</v>
      </c>
      <c r="H307" s="100" t="s">
        <v>696</v>
      </c>
      <c r="I307" s="100"/>
      <c r="J307" s="131" t="str">
        <f t="shared" si="63"/>
        <v>LFO Mod Rotor Refl, Modulation Factor</v>
      </c>
      <c r="K307" s="118" t="str">
        <f t="shared" si="60"/>
        <v>2126,"LFO Mod Rotor Refl",0,"eep_valid",255,Track,"LFO Mod Rotor Refl, Modulation Factor"</v>
      </c>
    </row>
    <row r="308" spans="1:17" ht="15" customHeight="1" x14ac:dyDescent="0.2">
      <c r="A308" s="95">
        <v>219</v>
      </c>
      <c r="C308" s="112">
        <f t="shared" si="61"/>
        <v>2127</v>
      </c>
      <c r="D308" s="120">
        <v>203</v>
      </c>
      <c r="E308" s="95" t="s">
        <v>1659</v>
      </c>
      <c r="F308" s="95" t="s">
        <v>875</v>
      </c>
      <c r="G308" s="95">
        <v>255</v>
      </c>
      <c r="H308" s="100" t="s">
        <v>696</v>
      </c>
      <c r="I308" s="100"/>
      <c r="J308" s="131" t="str">
        <f t="shared" si="63"/>
        <v>LFO Mod Rotor Throb, Modulation Factor</v>
      </c>
      <c r="K308" s="118" t="str">
        <f t="shared" si="60"/>
        <v>2127,"LFO Mod Rotor Throb",0,"eep_valid",255,Track,"LFO Mod Rotor Throb, Modulation Factor"</v>
      </c>
    </row>
    <row r="309" spans="1:17" ht="15" customHeight="1" x14ac:dyDescent="0.2">
      <c r="A309" s="95">
        <v>217</v>
      </c>
      <c r="C309" s="112">
        <f t="shared" si="61"/>
        <v>2128</v>
      </c>
      <c r="D309" s="120">
        <v>204</v>
      </c>
      <c r="E309" s="113" t="s">
        <v>1323</v>
      </c>
      <c r="F309" s="95" t="s">
        <v>1254</v>
      </c>
      <c r="G309" s="95">
        <v>255</v>
      </c>
      <c r="H309" s="95" t="s">
        <v>234</v>
      </c>
      <c r="J309" s="135" t="s">
        <v>1910</v>
      </c>
      <c r="K309" s="118" t="str">
        <f t="shared" si="60"/>
        <v>2128,"(RFU)",0,"temp_invalid",255,None,"(reserved for future use)"</v>
      </c>
    </row>
    <row r="310" spans="1:17" s="93" customFormat="1" ht="15" customHeight="1" x14ac:dyDescent="0.2">
      <c r="A310" s="108"/>
      <c r="C310" s="108" t="s">
        <v>228</v>
      </c>
      <c r="D310" s="204" t="s">
        <v>1661</v>
      </c>
      <c r="E310" s="108" t="s">
        <v>1539</v>
      </c>
      <c r="F310" s="108" t="s">
        <v>1531</v>
      </c>
      <c r="G310" s="108">
        <v>0</v>
      </c>
      <c r="H310" s="108" t="s">
        <v>234</v>
      </c>
      <c r="I310" s="108"/>
      <c r="J310" s="133" t="s">
        <v>804</v>
      </c>
      <c r="K310" s="118" t="str">
        <f t="shared" ref="K310:K323" si="64">CONCATENATE(C310,",""",E310,""",",0,",""",F310,""",",G310,",","",H310,",""",J310,"""")</f>
        <v>#,"Rotary Simulation LFO Phase Inits",0,"Rotary LFO Setup",0,None,"Be careful when changing Rotary Sim Init parameters!"</v>
      </c>
      <c r="N310" s="108"/>
      <c r="O310" s="108"/>
      <c r="P310" s="108"/>
      <c r="Q310" s="108"/>
    </row>
    <row r="311" spans="1:17" ht="15" customHeight="1" x14ac:dyDescent="0.2">
      <c r="A311" s="95">
        <v>192</v>
      </c>
      <c r="C311" s="95">
        <v>2148</v>
      </c>
      <c r="D311" s="120">
        <v>224</v>
      </c>
      <c r="E311" s="95" t="s">
        <v>1532</v>
      </c>
      <c r="F311" s="95" t="s">
        <v>875</v>
      </c>
      <c r="G311" s="95">
        <v>255</v>
      </c>
      <c r="H311" s="100" t="s">
        <v>696</v>
      </c>
      <c r="I311" s="100"/>
      <c r="J311" s="131" t="str">
        <f>CONCATENATE(E311, ", constant phase angle")</f>
        <v>LFO Phase Offset Horn Main Left, constant phase angle</v>
      </c>
      <c r="K311" s="98" t="str">
        <f t="shared" si="64"/>
        <v>2148,"LFO Phase Offset Horn Main Left",0,"eep_valid",255,Track,"LFO Phase Offset Horn Main Left, constant phase angle"</v>
      </c>
    </row>
    <row r="312" spans="1:17" ht="15" customHeight="1" x14ac:dyDescent="0.2">
      <c r="A312" s="95">
        <v>193</v>
      </c>
      <c r="C312" s="112">
        <f>C311+1</f>
        <v>2149</v>
      </c>
      <c r="D312" s="120">
        <v>225</v>
      </c>
      <c r="E312" s="95" t="s">
        <v>1533</v>
      </c>
      <c r="F312" s="95" t="s">
        <v>1254</v>
      </c>
      <c r="G312" s="95">
        <v>255</v>
      </c>
      <c r="H312" s="100" t="s">
        <v>696</v>
      </c>
      <c r="I312" s="100"/>
      <c r="J312" s="131" t="s">
        <v>1540</v>
      </c>
      <c r="K312" s="98" t="str">
        <f t="shared" si="64"/>
        <v>2149,"LFO Phase Offset Horn Main Right",0,"temp_invalid",255,Track,"Temporary param, not saved, derived from previous, spread added"</v>
      </c>
    </row>
    <row r="313" spans="1:17" ht="15" customHeight="1" x14ac:dyDescent="0.2">
      <c r="A313" s="95">
        <v>194</v>
      </c>
      <c r="C313" s="112">
        <f t="shared" ref="C313:C323" si="65">C312+1</f>
        <v>2150</v>
      </c>
      <c r="D313" s="120">
        <v>226</v>
      </c>
      <c r="E313" s="95" t="s">
        <v>1554</v>
      </c>
      <c r="F313" s="95" t="s">
        <v>875</v>
      </c>
      <c r="G313" s="95">
        <v>255</v>
      </c>
      <c r="H313" s="100" t="s">
        <v>696</v>
      </c>
      <c r="I313" s="100"/>
      <c r="J313" s="131" t="str">
        <f>CONCATENATE(E313, ", constant phase angle")</f>
        <v>LFO Phase Offset Horn Refl 1 Left  Near +Cab 4x, constant phase angle</v>
      </c>
      <c r="K313" s="98" t="str">
        <f t="shared" si="64"/>
        <v>2150,"LFO Phase Offset Horn Refl 1 Left  Near +Cab 4x",0,"eep_valid",255,Track,"LFO Phase Offset Horn Refl 1 Left  Near +Cab 4x, constant phase angle"</v>
      </c>
    </row>
    <row r="314" spans="1:17" ht="15" customHeight="1" x14ac:dyDescent="0.2">
      <c r="A314" s="95">
        <v>195</v>
      </c>
      <c r="C314" s="112">
        <f t="shared" si="65"/>
        <v>2151</v>
      </c>
      <c r="D314" s="120">
        <v>227</v>
      </c>
      <c r="E314" s="95" t="s">
        <v>1555</v>
      </c>
      <c r="F314" s="95" t="s">
        <v>1254</v>
      </c>
      <c r="G314" s="95">
        <v>255</v>
      </c>
      <c r="H314" s="100" t="s">
        <v>696</v>
      </c>
      <c r="I314" s="100"/>
      <c r="J314" s="131" t="s">
        <v>1540</v>
      </c>
      <c r="K314" s="98" t="str">
        <f t="shared" si="64"/>
        <v>2151,"LFO Phase Offset Horn Refl 1 Right Near +Cab 4x",0,"temp_invalid",255,Track,"Temporary param, not saved, derived from previous, spread added"</v>
      </c>
    </row>
    <row r="315" spans="1:17" ht="15" customHeight="1" x14ac:dyDescent="0.2">
      <c r="A315" s="95">
        <v>196</v>
      </c>
      <c r="C315" s="112">
        <f>C314+1</f>
        <v>2152</v>
      </c>
      <c r="D315" s="120">
        <v>228</v>
      </c>
      <c r="E315" s="95" t="s">
        <v>1535</v>
      </c>
      <c r="F315" s="95" t="s">
        <v>875</v>
      </c>
      <c r="G315" s="95">
        <v>255</v>
      </c>
      <c r="H315" s="100" t="s">
        <v>696</v>
      </c>
      <c r="I315" s="100"/>
      <c r="J315" s="131" t="str">
        <f>CONCATENATE(E315, ", constant phase angle")</f>
        <v>LFO Phase Offset Horn Refl 2 Left  Far, constant phase angle</v>
      </c>
      <c r="K315" s="98" t="str">
        <f t="shared" si="64"/>
        <v>2152,"LFO Phase Offset Horn Refl 2 Left  Far",0,"eep_valid",255,Track,"LFO Phase Offset Horn Refl 2 Left  Far, constant phase angle"</v>
      </c>
    </row>
    <row r="316" spans="1:17" ht="15" customHeight="1" x14ac:dyDescent="0.2">
      <c r="A316" s="95">
        <v>197</v>
      </c>
      <c r="C316" s="112">
        <f t="shared" si="65"/>
        <v>2153</v>
      </c>
      <c r="D316" s="120">
        <v>229</v>
      </c>
      <c r="E316" s="95" t="s">
        <v>1536</v>
      </c>
      <c r="F316" s="95" t="s">
        <v>1254</v>
      </c>
      <c r="G316" s="95">
        <v>255</v>
      </c>
      <c r="H316" s="100" t="s">
        <v>696</v>
      </c>
      <c r="I316" s="100"/>
      <c r="J316" s="131" t="s">
        <v>1540</v>
      </c>
      <c r="K316" s="98" t="str">
        <f t="shared" si="64"/>
        <v>2153,"LFO Phase Offset Horn Refl 2 Right Far",0,"temp_invalid",255,Track,"Temporary param, not saved, derived from previous, spread added"</v>
      </c>
    </row>
    <row r="317" spans="1:17" ht="15" customHeight="1" x14ac:dyDescent="0.2">
      <c r="A317" s="95">
        <v>198</v>
      </c>
      <c r="C317" s="112">
        <f t="shared" si="65"/>
        <v>2154</v>
      </c>
      <c r="D317" s="120">
        <v>230</v>
      </c>
      <c r="E317" s="100" t="s">
        <v>1548</v>
      </c>
      <c r="F317" s="95" t="s">
        <v>875</v>
      </c>
      <c r="G317" s="95">
        <v>255</v>
      </c>
      <c r="H317" s="100" t="s">
        <v>696</v>
      </c>
      <c r="I317" s="100"/>
      <c r="J317" s="131" t="str">
        <f>CONCATENATE(E317, ", constant phase angle")</f>
        <v>LFO Phase Offset Horn Throb Left  2 kHz, constant phase angle</v>
      </c>
      <c r="K317" s="98" t="str">
        <f t="shared" si="64"/>
        <v>2154,"LFO Phase Offset Horn Throb Left  2 kHz",0,"eep_valid",255,Track,"LFO Phase Offset Horn Throb Left  2 kHz, constant phase angle"</v>
      </c>
    </row>
    <row r="318" spans="1:17" ht="15" customHeight="1" x14ac:dyDescent="0.2">
      <c r="A318" s="95">
        <v>199</v>
      </c>
      <c r="C318" s="112">
        <f t="shared" si="65"/>
        <v>2155</v>
      </c>
      <c r="D318" s="120">
        <v>231</v>
      </c>
      <c r="E318" s="95" t="s">
        <v>1549</v>
      </c>
      <c r="F318" s="95" t="s">
        <v>1254</v>
      </c>
      <c r="G318" s="95">
        <v>255</v>
      </c>
      <c r="H318" s="100" t="s">
        <v>696</v>
      </c>
      <c r="I318" s="100"/>
      <c r="J318" s="131" t="s">
        <v>1540</v>
      </c>
      <c r="K318" s="98" t="str">
        <f t="shared" si="64"/>
        <v>2155,"LFO Phase Offset Horn Throb Right 2 kHz",0,"temp_invalid",255,Track,"Temporary param, not saved, derived from previous, spread added"</v>
      </c>
    </row>
    <row r="319" spans="1:17" ht="15" customHeight="1" x14ac:dyDescent="0.2">
      <c r="A319" s="95">
        <v>200</v>
      </c>
      <c r="C319" s="112">
        <f t="shared" si="65"/>
        <v>2156</v>
      </c>
      <c r="D319" s="120">
        <v>232</v>
      </c>
      <c r="E319" s="95" t="s">
        <v>1534</v>
      </c>
      <c r="F319" s="95" t="s">
        <v>875</v>
      </c>
      <c r="G319" s="95">
        <v>255</v>
      </c>
      <c r="H319" s="100" t="s">
        <v>696</v>
      </c>
      <c r="I319" s="100"/>
      <c r="J319" s="131" t="str">
        <f>CONCATENATE(E319, ", constant phase angle")</f>
        <v>LFO Phase Offset Horn Cab 4x, constant phase angle</v>
      </c>
      <c r="K319" s="98" t="str">
        <f t="shared" si="64"/>
        <v>2156,"LFO Phase Offset Horn Cab 4x",0,"eep_valid",255,Track,"LFO Phase Offset Horn Cab 4x, constant phase angle"</v>
      </c>
    </row>
    <row r="320" spans="1:17" ht="15" customHeight="1" x14ac:dyDescent="0.2">
      <c r="A320" s="95">
        <v>201</v>
      </c>
      <c r="C320" s="112">
        <f t="shared" si="65"/>
        <v>2157</v>
      </c>
      <c r="D320" s="120">
        <v>233</v>
      </c>
      <c r="E320" s="95" t="s">
        <v>1537</v>
      </c>
      <c r="F320" s="95" t="s">
        <v>875</v>
      </c>
      <c r="G320" s="95">
        <v>255</v>
      </c>
      <c r="H320" s="100" t="s">
        <v>696</v>
      </c>
      <c r="I320" s="100"/>
      <c r="J320" s="131" t="str">
        <f>CONCATENATE(E320, ", constant phase angle")</f>
        <v>LFO Phase Offset Rotor Main, constant phase angle</v>
      </c>
      <c r="K320" s="98" t="str">
        <f t="shared" si="64"/>
        <v>2157,"LFO Phase Offset Rotor Main",0,"eep_valid",255,Track,"LFO Phase Offset Rotor Main, constant phase angle"</v>
      </c>
    </row>
    <row r="321" spans="1:17" ht="15" customHeight="1" x14ac:dyDescent="0.2">
      <c r="A321" s="95">
        <v>202</v>
      </c>
      <c r="C321" s="112">
        <f t="shared" si="65"/>
        <v>2158</v>
      </c>
      <c r="D321" s="120">
        <v>234</v>
      </c>
      <c r="E321" s="100" t="s">
        <v>1538</v>
      </c>
      <c r="F321" s="95" t="s">
        <v>875</v>
      </c>
      <c r="G321" s="95">
        <v>255</v>
      </c>
      <c r="H321" s="100" t="s">
        <v>696</v>
      </c>
      <c r="I321" s="100"/>
      <c r="J321" s="131" t="str">
        <f>CONCATENATE(E321, ", constant phase angle")</f>
        <v>LFO Phase Offset Rotor Refl, constant phase angle</v>
      </c>
      <c r="K321" s="98" t="str">
        <f t="shared" si="64"/>
        <v>2158,"LFO Phase Offset Rotor Refl",0,"eep_valid",255,Track,"LFO Phase Offset Rotor Refl, constant phase angle"</v>
      </c>
    </row>
    <row r="322" spans="1:17" ht="15" customHeight="1" x14ac:dyDescent="0.2">
      <c r="A322" s="95">
        <v>203</v>
      </c>
      <c r="C322" s="112">
        <f t="shared" si="65"/>
        <v>2159</v>
      </c>
      <c r="D322" s="120">
        <v>235</v>
      </c>
      <c r="E322" s="95" t="s">
        <v>1660</v>
      </c>
      <c r="F322" s="95" t="s">
        <v>875</v>
      </c>
      <c r="G322" s="95">
        <v>255</v>
      </c>
      <c r="H322" s="100" t="s">
        <v>696</v>
      </c>
      <c r="I322" s="100"/>
      <c r="J322" s="131" t="str">
        <f>CONCATENATE(E322, ", constant phase angle")</f>
        <v>LFO Phase Offset Rotor Throb, constant phase angle</v>
      </c>
      <c r="K322" s="98" t="str">
        <f t="shared" si="64"/>
        <v>2159,"LFO Phase Offset Rotor Throb",0,"eep_valid",255,Track,"LFO Phase Offset Rotor Throb, constant phase angle"</v>
      </c>
    </row>
    <row r="323" spans="1:17" ht="15" customHeight="1" x14ac:dyDescent="0.2">
      <c r="A323" s="95">
        <v>204</v>
      </c>
      <c r="C323" s="112">
        <f t="shared" si="65"/>
        <v>2160</v>
      </c>
      <c r="D323" s="120">
        <v>236</v>
      </c>
      <c r="E323" s="113" t="s">
        <v>1323</v>
      </c>
      <c r="F323" s="95" t="s">
        <v>1254</v>
      </c>
      <c r="G323" s="95">
        <v>255</v>
      </c>
      <c r="H323" s="95" t="s">
        <v>234</v>
      </c>
      <c r="J323" s="135" t="s">
        <v>1910</v>
      </c>
      <c r="K323" s="98" t="str">
        <f t="shared" si="64"/>
        <v>2160,"(RFU)",0,"temp_invalid",255,None,"(reserved for future use)"</v>
      </c>
    </row>
    <row r="324" spans="1:17" s="93" customFormat="1" ht="15" customHeight="1" x14ac:dyDescent="0.2">
      <c r="A324" s="115" t="s">
        <v>809</v>
      </c>
      <c r="C324" s="108" t="s">
        <v>228</v>
      </c>
      <c r="D324" s="108"/>
      <c r="E324" s="109" t="s">
        <v>712</v>
      </c>
      <c r="F324" s="108" t="s">
        <v>725</v>
      </c>
      <c r="G324" s="108">
        <v>0</v>
      </c>
      <c r="H324" s="108" t="s">
        <v>234</v>
      </c>
      <c r="I324" s="108"/>
      <c r="J324" s="134" t="s">
        <v>712</v>
      </c>
      <c r="K324" s="98" t="str">
        <f>CONCATENATE(C324,",""",E324,""",",0,",""",F324,""",",G324,",","",H324,",""",J324,"""")</f>
        <v>#,"Reverb Settings",0,"Reverb Setup",0,None,"Reverb Settings"</v>
      </c>
      <c r="N324" s="108"/>
      <c r="O324" s="108"/>
      <c r="P324" s="108"/>
      <c r="Q324" s="108"/>
    </row>
    <row r="325" spans="1:17" ht="15" customHeight="1" x14ac:dyDescent="0.2">
      <c r="A325" s="115">
        <v>144</v>
      </c>
      <c r="C325" s="95">
        <v>1400</v>
      </c>
      <c r="E325" s="113" t="s">
        <v>798</v>
      </c>
      <c r="F325" s="223" t="s">
        <v>1902</v>
      </c>
      <c r="G325" s="95">
        <v>127</v>
      </c>
      <c r="H325" s="95" t="s">
        <v>696</v>
      </c>
      <c r="J325" s="136" t="s">
        <v>801</v>
      </c>
      <c r="K325" s="98" t="str">
        <f>CONCATENATE(C325,",""",E325,""",",0,",""",F325,""",",G325,",","",H325,",""",J325,"""")</f>
        <v>1400,"Reverb Level 1",0,"preset_valid_2",127,Track,"Effect Level of Reverb Program 1"</v>
      </c>
    </row>
    <row r="326" spans="1:17" ht="15" customHeight="1" x14ac:dyDescent="0.2">
      <c r="A326" s="115">
        <v>145</v>
      </c>
      <c r="C326" s="95">
        <v>1401</v>
      </c>
      <c r="E326" s="113" t="s">
        <v>799</v>
      </c>
      <c r="F326" s="223" t="s">
        <v>1902</v>
      </c>
      <c r="G326" s="95">
        <v>127</v>
      </c>
      <c r="H326" s="95" t="s">
        <v>696</v>
      </c>
      <c r="J326" s="136" t="s">
        <v>802</v>
      </c>
      <c r="K326" s="98" t="str">
        <f>CONCATENATE(C326,",""",E326,""",",0,",""",F326,""",",G326,",","",H326,",""",J326,"""")</f>
        <v>1401,"Reverb Level 2",0,"preset_valid_2",127,Track,"Effect Level of Reverb Program 2"</v>
      </c>
    </row>
    <row r="327" spans="1:17" ht="15" customHeight="1" x14ac:dyDescent="0.2">
      <c r="A327" s="115">
        <v>146</v>
      </c>
      <c r="C327" s="95">
        <v>1402</v>
      </c>
      <c r="E327" s="113" t="s">
        <v>800</v>
      </c>
      <c r="F327" s="223" t="s">
        <v>1902</v>
      </c>
      <c r="G327" s="95">
        <v>127</v>
      </c>
      <c r="H327" s="95" t="s">
        <v>696</v>
      </c>
      <c r="J327" s="136" t="s">
        <v>803</v>
      </c>
      <c r="K327" s="98" t="str">
        <f>CONCATENATE(C327,",""",E327,""",",0,",""",F327,""",",G327,",","",H327,",""",J327,"""")</f>
        <v>1402,"Reverb Level 3",0,"preset_valid_2",127,Track,"Effect Level of Reverb Program 3"</v>
      </c>
    </row>
    <row r="328" spans="1:17" ht="15" customHeight="1" x14ac:dyDescent="0.2">
      <c r="A328" s="115">
        <v>147</v>
      </c>
      <c r="C328" s="95">
        <v>1403</v>
      </c>
      <c r="E328" s="113" t="s">
        <v>1323</v>
      </c>
      <c r="F328" s="95" t="s">
        <v>1254</v>
      </c>
      <c r="G328" s="95">
        <v>255</v>
      </c>
      <c r="H328" s="95" t="s">
        <v>234</v>
      </c>
      <c r="J328" s="135" t="s">
        <v>1910</v>
      </c>
      <c r="K328" s="98" t="str">
        <f>CONCATENATE(C328,",""",E328,""",",0,",""",F328,""",",G328,",","",H328,",""",J328,"""")</f>
        <v>1403,"(RFU)",0,"temp_invalid",255,None,"(reserved for future use)"</v>
      </c>
    </row>
    <row r="329" spans="1:17" s="93" customFormat="1" ht="15" customHeight="1" x14ac:dyDescent="0.2">
      <c r="A329" s="95"/>
      <c r="C329" s="108" t="s">
        <v>228</v>
      </c>
      <c r="D329" s="108"/>
      <c r="E329" s="109" t="s">
        <v>1836</v>
      </c>
      <c r="F329" s="108" t="s">
        <v>1835</v>
      </c>
      <c r="G329" s="108">
        <v>0</v>
      </c>
      <c r="H329" s="108" t="s">
        <v>234</v>
      </c>
      <c r="I329" s="108"/>
      <c r="J329" s="133" t="str">
        <f>CONCATENATE(E329, ", for DSP SAM5504")</f>
        <v>Reverb DSP Setup, for DSP SAM5504</v>
      </c>
      <c r="K329" s="98" t="str">
        <f t="shared" ref="K329:K353" si="66">CONCATENATE(C329,",""",E329,""",",0,",""",F329,""",",G329,",","",H329,",""",J329,"""")</f>
        <v>#,"Reverb DSP Setup",0,"DSP Setup",0,None,"Reverb DSP Setup, for DSP SAM5504"</v>
      </c>
      <c r="N329" s="108"/>
      <c r="O329" s="108"/>
      <c r="P329" s="108"/>
      <c r="Q329" s="108"/>
    </row>
    <row r="330" spans="1:17" ht="15" customHeight="1" x14ac:dyDescent="0.2">
      <c r="A330" s="95">
        <v>144</v>
      </c>
      <c r="C330" s="95">
        <v>2000</v>
      </c>
      <c r="D330" s="94"/>
      <c r="E330" s="113" t="s">
        <v>1284</v>
      </c>
      <c r="F330" s="95" t="s">
        <v>875</v>
      </c>
      <c r="G330" s="95">
        <v>13</v>
      </c>
      <c r="H330" s="95" t="s">
        <v>283</v>
      </c>
      <c r="J330" s="131" t="str">
        <f>CONCATENATE(E330, ", Algorithm 0..3 with GM Synth, 0..9 available without GM Synth on 5504_noGM DSP firmware only")</f>
        <v>SAM Reverb Algorithm for Reverb OFF (0), Algorithm 0..3 with GM Synth, 0..9 available without GM Synth on 5504_noGM DSP firmware only</v>
      </c>
      <c r="K330" s="98" t="str">
        <f t="shared" si="66"/>
        <v>2000,"SAM Reverb Algorithm for Reverb OFF (0)",0,"eep_valid",13,DropDown,"SAM Reverb Algorithm for Reverb OFF (0), Algorithm 0..3 with GM Synth, 0..9 available without GM Synth on 5504_noGM DSP firmware only"</v>
      </c>
    </row>
    <row r="331" spans="1:17" ht="15" customHeight="1" x14ac:dyDescent="0.2">
      <c r="A331" s="95">
        <v>145</v>
      </c>
      <c r="C331" s="112">
        <f>C330+1</f>
        <v>2001</v>
      </c>
      <c r="D331" s="94"/>
      <c r="E331" s="113" t="s">
        <v>1285</v>
      </c>
      <c r="F331" s="95" t="s">
        <v>875</v>
      </c>
      <c r="G331" s="95">
        <v>13</v>
      </c>
      <c r="H331" s="95" t="s">
        <v>283</v>
      </c>
      <c r="J331" s="131" t="str">
        <f>CONCATENATE(E331, ", Algorithm 0..3 with GM Synth, 0..9 available without GM Synth on 5504_noGM DSP firmware only")</f>
        <v>SAM Reverb Algorithm for Reverb I (1), Algorithm 0..3 with GM Synth, 0..9 available without GM Synth on 5504_noGM DSP firmware only</v>
      </c>
      <c r="K331" s="98" t="str">
        <f t="shared" si="66"/>
        <v>2001,"SAM Reverb Algorithm for Reverb I (1)",0,"eep_valid",13,DropDown,"SAM Reverb Algorithm for Reverb I (1), Algorithm 0..3 with GM Synth, 0..9 available without GM Synth on 5504_noGM DSP firmware only"</v>
      </c>
    </row>
    <row r="332" spans="1:17" ht="15" customHeight="1" x14ac:dyDescent="0.2">
      <c r="A332" s="95">
        <v>146</v>
      </c>
      <c r="C332" s="112">
        <f t="shared" ref="C332:C353" si="67">C331+1</f>
        <v>2002</v>
      </c>
      <c r="D332" s="94"/>
      <c r="E332" s="113" t="s">
        <v>1286</v>
      </c>
      <c r="F332" s="95" t="s">
        <v>875</v>
      </c>
      <c r="G332" s="95">
        <v>13</v>
      </c>
      <c r="H332" s="95" t="s">
        <v>283</v>
      </c>
      <c r="J332" s="131" t="str">
        <f>CONCATENATE(E332, ", Algorithm 0..3 with GM Synth, 0..9 available without GM Synth on 5504_noGM DSP firmware only")</f>
        <v>SAM Reverb Algorithm for Reverb II (2), Algorithm 0..3 with GM Synth, 0..9 available without GM Synth on 5504_noGM DSP firmware only</v>
      </c>
      <c r="K332" s="98" t="str">
        <f t="shared" si="66"/>
        <v>2002,"SAM Reverb Algorithm for Reverb II (2)",0,"eep_valid",13,DropDown,"SAM Reverb Algorithm for Reverb II (2), Algorithm 0..3 with GM Synth, 0..9 available without GM Synth on 5504_noGM DSP firmware only"</v>
      </c>
    </row>
    <row r="333" spans="1:17" ht="15" customHeight="1" x14ac:dyDescent="0.2">
      <c r="A333" s="95">
        <v>147</v>
      </c>
      <c r="C333" s="112">
        <f t="shared" si="67"/>
        <v>2003</v>
      </c>
      <c r="D333" s="94"/>
      <c r="E333" s="113" t="s">
        <v>1287</v>
      </c>
      <c r="F333" s="95" t="s">
        <v>875</v>
      </c>
      <c r="G333" s="95">
        <v>13</v>
      </c>
      <c r="H333" s="95" t="s">
        <v>283</v>
      </c>
      <c r="J333" s="131" t="str">
        <f>CONCATENATE(E333, ", Algorithm 0..3 with GM Synth, 0..9 available without GM Synth on 5504_noGM DSP firmware only")</f>
        <v>SAM Reverb Algorithm for Reverb I+II (3), Algorithm 0..3 with GM Synth, 0..9 available without GM Synth on 5504_noGM DSP firmware only</v>
      </c>
      <c r="K333" s="98" t="str">
        <f t="shared" si="66"/>
        <v>2003,"SAM Reverb Algorithm for Reverb I+II (3)",0,"eep_valid",13,DropDown,"SAM Reverb Algorithm for Reverb I+II (3), Algorithm 0..3 with GM Synth, 0..9 available without GM Synth on 5504_noGM DSP firmware only"</v>
      </c>
    </row>
    <row r="334" spans="1:17" ht="15" customHeight="1" x14ac:dyDescent="0.2">
      <c r="A334" s="95">
        <v>148</v>
      </c>
      <c r="C334" s="112">
        <f t="shared" si="67"/>
        <v>2004</v>
      </c>
      <c r="D334" s="94"/>
      <c r="E334" s="113" t="s">
        <v>865</v>
      </c>
      <c r="F334" s="95" t="s">
        <v>875</v>
      </c>
      <c r="G334" s="95">
        <v>127</v>
      </c>
      <c r="H334" s="100" t="s">
        <v>696</v>
      </c>
      <c r="I334" s="100"/>
      <c r="J334" s="131" t="str">
        <f>CONCATENATE(E334, ", for selected reverb OFF")</f>
        <v>SAM Reverb Time 0, for selected reverb OFF</v>
      </c>
      <c r="K334" s="98" t="str">
        <f t="shared" si="66"/>
        <v>2004,"SAM Reverb Time 0",0,"eep_valid",127,Track,"SAM Reverb Time 0, for selected reverb OFF"</v>
      </c>
    </row>
    <row r="335" spans="1:17" ht="15" customHeight="1" x14ac:dyDescent="0.2">
      <c r="A335" s="95">
        <v>149</v>
      </c>
      <c r="C335" s="112">
        <f t="shared" si="67"/>
        <v>2005</v>
      </c>
      <c r="D335" s="94"/>
      <c r="E335" s="113" t="s">
        <v>866</v>
      </c>
      <c r="F335" s="95" t="s">
        <v>875</v>
      </c>
      <c r="G335" s="95">
        <v>127</v>
      </c>
      <c r="H335" s="100" t="s">
        <v>696</v>
      </c>
      <c r="I335" s="100"/>
      <c r="J335" s="131" t="str">
        <f>CONCATENATE(E335, ", for selected reverb I")</f>
        <v>SAM Reverb Time 1, for selected reverb I</v>
      </c>
      <c r="K335" s="98" t="str">
        <f t="shared" si="66"/>
        <v>2005,"SAM Reverb Time 1",0,"eep_valid",127,Track,"SAM Reverb Time 1, for selected reverb I"</v>
      </c>
    </row>
    <row r="336" spans="1:17" ht="15" customHeight="1" x14ac:dyDescent="0.2">
      <c r="A336" s="95">
        <v>150</v>
      </c>
      <c r="C336" s="112">
        <f t="shared" si="67"/>
        <v>2006</v>
      </c>
      <c r="D336" s="94"/>
      <c r="E336" s="113" t="s">
        <v>867</v>
      </c>
      <c r="F336" s="95" t="s">
        <v>875</v>
      </c>
      <c r="G336" s="95">
        <v>127</v>
      </c>
      <c r="H336" s="100" t="s">
        <v>696</v>
      </c>
      <c r="I336" s="100"/>
      <c r="J336" s="131" t="str">
        <f>CONCATENATE(E336, ", for selected reverb II")</f>
        <v>SAM Reverb Time 2, for selected reverb II</v>
      </c>
      <c r="K336" s="98" t="str">
        <f t="shared" si="66"/>
        <v>2006,"SAM Reverb Time 2",0,"eep_valid",127,Track,"SAM Reverb Time 2, for selected reverb II"</v>
      </c>
    </row>
    <row r="337" spans="1:11" ht="15" customHeight="1" x14ac:dyDescent="0.2">
      <c r="A337" s="95">
        <v>151</v>
      </c>
      <c r="C337" s="112">
        <f t="shared" si="67"/>
        <v>2007</v>
      </c>
      <c r="D337" s="94"/>
      <c r="E337" s="113" t="s">
        <v>868</v>
      </c>
      <c r="F337" s="95" t="s">
        <v>875</v>
      </c>
      <c r="G337" s="95">
        <v>127</v>
      </c>
      <c r="H337" s="100" t="s">
        <v>696</v>
      </c>
      <c r="I337" s="100"/>
      <c r="J337" s="131" t="str">
        <f>CONCATENATE(E337, ", for selected reverb I+II")</f>
        <v>SAM Reverb Time 3, for selected reverb I+II</v>
      </c>
      <c r="K337" s="98" t="str">
        <f t="shared" si="66"/>
        <v>2007,"SAM Reverb Time 3",0,"eep_valid",127,Track,"SAM Reverb Time 3, for selected reverb I+II"</v>
      </c>
    </row>
    <row r="338" spans="1:11" ht="15" customHeight="1" x14ac:dyDescent="0.2">
      <c r="A338" s="95">
        <v>152</v>
      </c>
      <c r="C338" s="112">
        <f t="shared" si="67"/>
        <v>2008</v>
      </c>
      <c r="D338" s="94"/>
      <c r="E338" s="113" t="s">
        <v>853</v>
      </c>
      <c r="F338" s="95" t="s">
        <v>875</v>
      </c>
      <c r="G338" s="95">
        <v>127</v>
      </c>
      <c r="H338" s="100" t="s">
        <v>696</v>
      </c>
      <c r="I338" s="100"/>
      <c r="J338" s="131" t="str">
        <f>CONCATENATE(E338, ", for selected reverb OFF")</f>
        <v>SAM Reverb Pre HP 0, for selected reverb OFF</v>
      </c>
      <c r="K338" s="98" t="str">
        <f t="shared" si="66"/>
        <v>2008,"SAM Reverb Pre HP 0",0,"eep_valid",127,Track,"SAM Reverb Pre HP 0, for selected reverb OFF"</v>
      </c>
    </row>
    <row r="339" spans="1:11" ht="15" customHeight="1" x14ac:dyDescent="0.2">
      <c r="A339" s="95">
        <v>153</v>
      </c>
      <c r="C339" s="112">
        <f t="shared" si="67"/>
        <v>2009</v>
      </c>
      <c r="D339" s="94"/>
      <c r="E339" s="113" t="s">
        <v>854</v>
      </c>
      <c r="F339" s="95" t="s">
        <v>875</v>
      </c>
      <c r="G339" s="95">
        <v>127</v>
      </c>
      <c r="H339" s="100" t="s">
        <v>696</v>
      </c>
      <c r="I339" s="100"/>
      <c r="J339" s="131" t="str">
        <f>CONCATENATE(E339, ", for selected reverb I")</f>
        <v>SAM Reverb Pre HP 1, for selected reverb I</v>
      </c>
      <c r="K339" s="98" t="str">
        <f t="shared" si="66"/>
        <v>2009,"SAM Reverb Pre HP 1",0,"eep_valid",127,Track,"SAM Reverb Pre HP 1, for selected reverb I"</v>
      </c>
    </row>
    <row r="340" spans="1:11" ht="15" customHeight="1" x14ac:dyDescent="0.2">
      <c r="A340" s="95">
        <v>154</v>
      </c>
      <c r="C340" s="112">
        <f t="shared" si="67"/>
        <v>2010</v>
      </c>
      <c r="D340" s="94"/>
      <c r="E340" s="113" t="s">
        <v>855</v>
      </c>
      <c r="F340" s="95" t="s">
        <v>875</v>
      </c>
      <c r="G340" s="95">
        <v>127</v>
      </c>
      <c r="H340" s="100" t="s">
        <v>696</v>
      </c>
      <c r="I340" s="100"/>
      <c r="J340" s="131" t="str">
        <f>CONCATENATE(E340, ", for selected reverb II")</f>
        <v>SAM Reverb Pre HP 2, for selected reverb II</v>
      </c>
      <c r="K340" s="98" t="str">
        <f t="shared" si="66"/>
        <v>2010,"SAM Reverb Pre HP 2",0,"eep_valid",127,Track,"SAM Reverb Pre HP 2, for selected reverb II"</v>
      </c>
    </row>
    <row r="341" spans="1:11" ht="15" customHeight="1" x14ac:dyDescent="0.2">
      <c r="A341" s="95">
        <v>155</v>
      </c>
      <c r="C341" s="112">
        <f t="shared" si="67"/>
        <v>2011</v>
      </c>
      <c r="D341" s="94"/>
      <c r="E341" s="113" t="s">
        <v>856</v>
      </c>
      <c r="F341" s="95" t="s">
        <v>875</v>
      </c>
      <c r="G341" s="95">
        <v>127</v>
      </c>
      <c r="H341" s="100" t="s">
        <v>696</v>
      </c>
      <c r="I341" s="100"/>
      <c r="J341" s="131" t="str">
        <f>CONCATENATE(E341, ", for selected reverb I+II")</f>
        <v>SAM Reverb Pre HP 3, for selected reverb I+II</v>
      </c>
      <c r="K341" s="98" t="str">
        <f t="shared" si="66"/>
        <v>2011,"SAM Reverb Pre HP 3",0,"eep_valid",127,Track,"SAM Reverb Pre HP 3, for selected reverb I+II"</v>
      </c>
    </row>
    <row r="342" spans="1:11" ht="15" customHeight="1" x14ac:dyDescent="0.2">
      <c r="A342" s="95">
        <v>156</v>
      </c>
      <c r="C342" s="112">
        <f t="shared" si="67"/>
        <v>2012</v>
      </c>
      <c r="D342" s="94"/>
      <c r="E342" s="113" t="s">
        <v>857</v>
      </c>
      <c r="F342" s="95" t="s">
        <v>875</v>
      </c>
      <c r="G342" s="95">
        <v>127</v>
      </c>
      <c r="H342" s="100" t="s">
        <v>696</v>
      </c>
      <c r="I342" s="100"/>
      <c r="J342" s="131" t="str">
        <f>CONCATENATE(E342, ", for selected reverb OFF")</f>
        <v>SAM Reverb Hi Damp 0, for selected reverb OFF</v>
      </c>
      <c r="K342" s="98" t="str">
        <f t="shared" si="66"/>
        <v>2012,"SAM Reverb Hi Damp 0",0,"eep_valid",127,Track,"SAM Reverb Hi Damp 0, for selected reverb OFF"</v>
      </c>
    </row>
    <row r="343" spans="1:11" ht="15" customHeight="1" x14ac:dyDescent="0.2">
      <c r="A343" s="95">
        <v>157</v>
      </c>
      <c r="C343" s="112">
        <f t="shared" si="67"/>
        <v>2013</v>
      </c>
      <c r="D343" s="94"/>
      <c r="E343" s="113" t="s">
        <v>858</v>
      </c>
      <c r="F343" s="95" t="s">
        <v>875</v>
      </c>
      <c r="G343" s="95">
        <v>127</v>
      </c>
      <c r="H343" s="100" t="s">
        <v>696</v>
      </c>
      <c r="I343" s="100"/>
      <c r="J343" s="131" t="str">
        <f>CONCATENATE(E343, ", for selected reverb I")</f>
        <v>SAM Reverb Hi Damp 1, for selected reverb I</v>
      </c>
      <c r="K343" s="98" t="str">
        <f t="shared" si="66"/>
        <v>2013,"SAM Reverb Hi Damp 1",0,"eep_valid",127,Track,"SAM Reverb Hi Damp 1, for selected reverb I"</v>
      </c>
    </row>
    <row r="344" spans="1:11" ht="15" customHeight="1" x14ac:dyDescent="0.2">
      <c r="A344" s="95">
        <v>158</v>
      </c>
      <c r="C344" s="112">
        <f t="shared" si="67"/>
        <v>2014</v>
      </c>
      <c r="D344" s="94"/>
      <c r="E344" s="113" t="s">
        <v>859</v>
      </c>
      <c r="F344" s="95" t="s">
        <v>875</v>
      </c>
      <c r="G344" s="95">
        <v>127</v>
      </c>
      <c r="H344" s="100" t="s">
        <v>696</v>
      </c>
      <c r="I344" s="100"/>
      <c r="J344" s="131" t="str">
        <f>CONCATENATE(E344, ", for selected reverb II")</f>
        <v>SAM Reverb Hi Damp 2, for selected reverb II</v>
      </c>
      <c r="K344" s="98" t="str">
        <f t="shared" si="66"/>
        <v>2014,"SAM Reverb Hi Damp 2",0,"eep_valid",127,Track,"SAM Reverb Hi Damp 2, for selected reverb II"</v>
      </c>
    </row>
    <row r="345" spans="1:11" ht="15" customHeight="1" x14ac:dyDescent="0.2">
      <c r="A345" s="95">
        <v>159</v>
      </c>
      <c r="C345" s="112">
        <f t="shared" si="67"/>
        <v>2015</v>
      </c>
      <c r="D345" s="94"/>
      <c r="E345" s="113" t="s">
        <v>860</v>
      </c>
      <c r="F345" s="95" t="s">
        <v>875</v>
      </c>
      <c r="G345" s="95">
        <v>127</v>
      </c>
      <c r="H345" s="100" t="s">
        <v>696</v>
      </c>
      <c r="I345" s="100"/>
      <c r="J345" s="131" t="str">
        <f>CONCATENATE(E345, ", for selected reverb I+II")</f>
        <v>SAM Reverb Hi Damp 3, for selected reverb I+II</v>
      </c>
      <c r="K345" s="98" t="str">
        <f t="shared" si="66"/>
        <v>2015,"SAM Reverb Hi Damp 3",0,"eep_valid",127,Track,"SAM Reverb Hi Damp 3, for selected reverb I+II"</v>
      </c>
    </row>
    <row r="346" spans="1:11" ht="15" customHeight="1" x14ac:dyDescent="0.2">
      <c r="A346" s="95">
        <v>160</v>
      </c>
      <c r="C346" s="112">
        <f t="shared" si="67"/>
        <v>2016</v>
      </c>
      <c r="D346" s="94"/>
      <c r="E346" s="113" t="s">
        <v>861</v>
      </c>
      <c r="F346" s="95" t="s">
        <v>875</v>
      </c>
      <c r="G346" s="95">
        <v>127</v>
      </c>
      <c r="H346" s="100" t="s">
        <v>696</v>
      </c>
      <c r="I346" s="100"/>
      <c r="J346" s="131" t="str">
        <f>CONCATENATE(E346, ", for selected reverb OFF")</f>
        <v>SAM Reverb Tone Gain 0, for selected reverb OFF</v>
      </c>
      <c r="K346" s="98" t="str">
        <f t="shared" si="66"/>
        <v>2016,"SAM Reverb Tone Gain 0",0,"eep_valid",127,Track,"SAM Reverb Tone Gain 0, for selected reverb OFF"</v>
      </c>
    </row>
    <row r="347" spans="1:11" ht="15" customHeight="1" x14ac:dyDescent="0.2">
      <c r="A347" s="95">
        <v>161</v>
      </c>
      <c r="C347" s="112">
        <f t="shared" si="67"/>
        <v>2017</v>
      </c>
      <c r="D347" s="94"/>
      <c r="E347" s="113" t="s">
        <v>862</v>
      </c>
      <c r="F347" s="95" t="s">
        <v>875</v>
      </c>
      <c r="G347" s="95">
        <v>127</v>
      </c>
      <c r="H347" s="100" t="s">
        <v>696</v>
      </c>
      <c r="I347" s="100"/>
      <c r="J347" s="131" t="str">
        <f>CONCATENATE(E347, ", for selected reverb I")</f>
        <v>SAM Reverb Tone Gain 1, for selected reverb I</v>
      </c>
      <c r="K347" s="98" t="str">
        <f t="shared" si="66"/>
        <v>2017,"SAM Reverb Tone Gain 1",0,"eep_valid",127,Track,"SAM Reverb Tone Gain 1, for selected reverb I"</v>
      </c>
    </row>
    <row r="348" spans="1:11" ht="15" customHeight="1" x14ac:dyDescent="0.2">
      <c r="A348" s="95">
        <v>162</v>
      </c>
      <c r="C348" s="112">
        <f t="shared" si="67"/>
        <v>2018</v>
      </c>
      <c r="D348" s="94"/>
      <c r="E348" s="113" t="s">
        <v>863</v>
      </c>
      <c r="F348" s="95" t="s">
        <v>875</v>
      </c>
      <c r="G348" s="95">
        <v>127</v>
      </c>
      <c r="H348" s="100" t="s">
        <v>696</v>
      </c>
      <c r="I348" s="100"/>
      <c r="J348" s="131" t="str">
        <f>CONCATENATE(E348, ", for selected reverb II")</f>
        <v>SAM Reverb Tone Gain 2, for selected reverb II</v>
      </c>
      <c r="K348" s="98" t="str">
        <f t="shared" si="66"/>
        <v>2018,"SAM Reverb Tone Gain 2",0,"eep_valid",127,Track,"SAM Reverb Tone Gain 2, for selected reverb II"</v>
      </c>
    </row>
    <row r="349" spans="1:11" ht="15" customHeight="1" x14ac:dyDescent="0.2">
      <c r="A349" s="95">
        <v>163</v>
      </c>
      <c r="C349" s="112">
        <f t="shared" si="67"/>
        <v>2019</v>
      </c>
      <c r="D349" s="94"/>
      <c r="E349" s="113" t="s">
        <v>864</v>
      </c>
      <c r="F349" s="95" t="s">
        <v>875</v>
      </c>
      <c r="G349" s="95">
        <v>127</v>
      </c>
      <c r="H349" s="100" t="s">
        <v>696</v>
      </c>
      <c r="I349" s="100"/>
      <c r="J349" s="131" t="str">
        <f>CONCATENATE(E349, ", for selected reverb I+II")</f>
        <v>SAM Reverb Tone Gain 3, for selected reverb I+II</v>
      </c>
      <c r="K349" s="98" t="str">
        <f t="shared" si="66"/>
        <v>2019,"SAM Reverb Tone Gain 3",0,"eep_valid",127,Track,"SAM Reverb Tone Gain 3, for selected reverb I+II"</v>
      </c>
    </row>
    <row r="350" spans="1:11" ht="15" customHeight="1" x14ac:dyDescent="0.2">
      <c r="A350" s="95">
        <v>164</v>
      </c>
      <c r="C350" s="112">
        <f t="shared" si="67"/>
        <v>2020</v>
      </c>
      <c r="D350" s="94"/>
      <c r="E350" s="113" t="s">
        <v>869</v>
      </c>
      <c r="F350" s="95" t="s">
        <v>875</v>
      </c>
      <c r="G350" s="95">
        <v>127</v>
      </c>
      <c r="H350" s="100" t="s">
        <v>696</v>
      </c>
      <c r="I350" s="100"/>
      <c r="J350" s="131" t="str">
        <f>CONCATENATE(E350, ", for selected reverb OFF")</f>
        <v>SAM Reverb Tone Frequ 0, for selected reverb OFF</v>
      </c>
      <c r="K350" s="98" t="str">
        <f t="shared" si="66"/>
        <v>2020,"SAM Reverb Tone Frequ 0",0,"eep_valid",127,Track,"SAM Reverb Tone Frequ 0, for selected reverb OFF"</v>
      </c>
    </row>
    <row r="351" spans="1:11" ht="15" customHeight="1" x14ac:dyDescent="0.2">
      <c r="A351" s="95">
        <v>165</v>
      </c>
      <c r="C351" s="112">
        <f t="shared" si="67"/>
        <v>2021</v>
      </c>
      <c r="D351" s="94"/>
      <c r="E351" s="113" t="s">
        <v>870</v>
      </c>
      <c r="F351" s="95" t="s">
        <v>875</v>
      </c>
      <c r="G351" s="95">
        <v>127</v>
      </c>
      <c r="H351" s="100" t="s">
        <v>696</v>
      </c>
      <c r="I351" s="100"/>
      <c r="J351" s="131" t="str">
        <f>CONCATENATE(E351, ", for selected reverb I")</f>
        <v>SAM Reverb Tone Frequ 1, for selected reverb I</v>
      </c>
      <c r="K351" s="98" t="str">
        <f t="shared" si="66"/>
        <v>2021,"SAM Reverb Tone Frequ 1",0,"eep_valid",127,Track,"SAM Reverb Tone Frequ 1, for selected reverb I"</v>
      </c>
    </row>
    <row r="352" spans="1:11" ht="15" customHeight="1" x14ac:dyDescent="0.2">
      <c r="A352" s="95">
        <v>166</v>
      </c>
      <c r="C352" s="112">
        <f t="shared" si="67"/>
        <v>2022</v>
      </c>
      <c r="D352" s="94"/>
      <c r="E352" s="113" t="s">
        <v>871</v>
      </c>
      <c r="F352" s="95" t="s">
        <v>875</v>
      </c>
      <c r="G352" s="95">
        <v>127</v>
      </c>
      <c r="H352" s="100" t="s">
        <v>696</v>
      </c>
      <c r="I352" s="100"/>
      <c r="J352" s="131" t="str">
        <f>CONCATENATE(E352, ", for selected reverb II")</f>
        <v>SAM Reverb Tone Frequ 2, for selected reverb II</v>
      </c>
      <c r="K352" s="98" t="str">
        <f t="shared" si="66"/>
        <v>2022,"SAM Reverb Tone Frequ 2",0,"eep_valid",127,Track,"SAM Reverb Tone Frequ 2, for selected reverb II"</v>
      </c>
    </row>
    <row r="353" spans="1:17" ht="15" customHeight="1" x14ac:dyDescent="0.2">
      <c r="A353" s="95">
        <v>167</v>
      </c>
      <c r="C353" s="112">
        <f t="shared" si="67"/>
        <v>2023</v>
      </c>
      <c r="D353" s="94"/>
      <c r="E353" s="113" t="s">
        <v>872</v>
      </c>
      <c r="F353" s="95" t="s">
        <v>875</v>
      </c>
      <c r="G353" s="95">
        <v>127</v>
      </c>
      <c r="H353" s="100" t="s">
        <v>696</v>
      </c>
      <c r="I353" s="100"/>
      <c r="J353" s="131" t="str">
        <f>CONCATENATE(E353, ", for selected reverb I+II")</f>
        <v>SAM Reverb Tone Frequ 3, for selected reverb I+II</v>
      </c>
      <c r="K353" s="98" t="str">
        <f t="shared" si="66"/>
        <v>2023,"SAM Reverb Tone Frequ 3",0,"eep_valid",127,Track,"SAM Reverb Tone Frequ 3, for selected reverb I+II"</v>
      </c>
    </row>
    <row r="354" spans="1:17" s="93" customFormat="1" ht="15" customHeight="1" x14ac:dyDescent="0.2">
      <c r="A354" s="115"/>
      <c r="C354" s="108" t="s">
        <v>228</v>
      </c>
      <c r="D354" s="108"/>
      <c r="E354" s="109" t="s">
        <v>1837</v>
      </c>
      <c r="F354" s="108" t="s">
        <v>1838</v>
      </c>
      <c r="G354" s="108">
        <v>0</v>
      </c>
      <c r="H354" s="108" t="s">
        <v>234</v>
      </c>
      <c r="I354" s="108"/>
      <c r="J354" s="134" t="s">
        <v>1112</v>
      </c>
      <c r="K354" s="98" t="str">
        <f>CONCATENATE(C354,",""",E354,""",",0,",""",F354,""",",G354,",","",H354,",""",J354,"""")</f>
        <v>#,"GM/Piano/H100 Setup",0,"GM/H100 Setup",0,None,"GM2 DSP/Piano Setup"</v>
      </c>
      <c r="N354" s="108"/>
      <c r="O354" s="108"/>
      <c r="P354" s="108"/>
      <c r="Q354" s="108"/>
    </row>
    <row r="355" spans="1:17" ht="15" customHeight="1" x14ac:dyDescent="0.2">
      <c r="A355" s="115">
        <v>232</v>
      </c>
      <c r="C355" s="95">
        <v>1488</v>
      </c>
      <c r="E355" s="113" t="s">
        <v>2760</v>
      </c>
      <c r="F355" s="95" t="s">
        <v>875</v>
      </c>
      <c r="G355" s="95">
        <v>127</v>
      </c>
      <c r="H355" s="95" t="s">
        <v>696</v>
      </c>
      <c r="J355" s="138" t="s">
        <v>1324</v>
      </c>
      <c r="K355" s="98" t="str">
        <f>CONCATENATE(C355,",""",E355,""",",0,",""",F355,""",",G355,",","",H355,",""",J355,"""")</f>
        <v>1488,"GM (reserved for future use)",0,"eep_valid",127,Track,"GM2 (reserved for future use)"</v>
      </c>
    </row>
    <row r="356" spans="1:17" ht="15" customHeight="1" x14ac:dyDescent="0.2">
      <c r="A356" s="115">
        <v>233</v>
      </c>
      <c r="C356" s="112">
        <f>C355+1</f>
        <v>1489</v>
      </c>
      <c r="E356" s="113" t="s">
        <v>2760</v>
      </c>
      <c r="F356" s="95" t="s">
        <v>875</v>
      </c>
      <c r="G356" s="95">
        <v>127</v>
      </c>
      <c r="H356" s="95" t="s">
        <v>696</v>
      </c>
      <c r="J356" s="138" t="s">
        <v>1324</v>
      </c>
      <c r="K356" s="98" t="str">
        <f t="shared" ref="K356:K362" si="68">CONCATENATE(C356,",""",E356,""",",0,",""",F356,""",",G356,",","",H356,",""",J356,"""")</f>
        <v>1489,"GM (reserved for future use)",0,"eep_valid",127,Track,"GM2 (reserved for future use)"</v>
      </c>
    </row>
    <row r="357" spans="1:17" ht="15" customHeight="1" x14ac:dyDescent="0.2">
      <c r="A357" s="115">
        <v>234</v>
      </c>
      <c r="C357" s="95">
        <v>1490</v>
      </c>
      <c r="E357" s="96" t="s">
        <v>2761</v>
      </c>
      <c r="F357" s="223" t="s">
        <v>1902</v>
      </c>
      <c r="G357" s="95">
        <v>127</v>
      </c>
      <c r="H357" s="95" t="s">
        <v>696</v>
      </c>
      <c r="J357" s="137" t="s">
        <v>547</v>
      </c>
      <c r="K357" s="98" t="str">
        <f t="shared" si="68"/>
        <v>1490,"GM Synth Volume",0,"preset_valid_2",127,Track,"GM2 Synth Volume"</v>
      </c>
    </row>
    <row r="358" spans="1:17" ht="15" customHeight="1" x14ac:dyDescent="0.2">
      <c r="A358" s="115">
        <v>235</v>
      </c>
      <c r="C358" s="112">
        <f>C357+1</f>
        <v>1491</v>
      </c>
      <c r="E358" s="96" t="s">
        <v>1111</v>
      </c>
      <c r="F358" s="223" t="s">
        <v>1902</v>
      </c>
      <c r="G358" s="95">
        <v>127</v>
      </c>
      <c r="H358" s="95" t="s">
        <v>696</v>
      </c>
      <c r="J358" s="135" t="str">
        <f>CONCATENATE(E358,", for GM2 Output Mixer")</f>
        <v>Relative Organ Volume, for GM2 Output Mixer</v>
      </c>
      <c r="K358" s="98" t="str">
        <f t="shared" si="68"/>
        <v>1491,"Relative Organ Volume",0,"preset_valid_2",127,Track,"Relative Organ Volume, for GM2 Output Mixer"</v>
      </c>
    </row>
    <row r="359" spans="1:17" ht="15" customHeight="1" x14ac:dyDescent="0.2">
      <c r="A359" s="115">
        <v>236</v>
      </c>
      <c r="C359" s="112">
        <f>C358+1</f>
        <v>1492</v>
      </c>
      <c r="E359" s="96" t="s">
        <v>1024</v>
      </c>
      <c r="F359" s="95" t="s">
        <v>875</v>
      </c>
      <c r="G359" s="95">
        <v>127</v>
      </c>
      <c r="H359" s="95" t="s">
        <v>696</v>
      </c>
      <c r="J359" s="137" t="str">
        <f>CONCATENATE(E359, ", additional 8' Voice with electronic gating")</f>
        <v>H100 Harp Sustain Time, additional 8' Voice with electronic gating</v>
      </c>
      <c r="K359" s="98" t="str">
        <f t="shared" si="68"/>
        <v>1492,"H100 Harp Sustain Time",0,"eep_valid",127,Track,"H100 Harp Sustain Time, additional 8' Voice with electronic gating"</v>
      </c>
    </row>
    <row r="360" spans="1:17" ht="15" customHeight="1" x14ac:dyDescent="0.2">
      <c r="A360" s="115">
        <v>237</v>
      </c>
      <c r="C360" s="112">
        <f>C359+1</f>
        <v>1493</v>
      </c>
      <c r="E360" s="113" t="s">
        <v>1088</v>
      </c>
      <c r="F360" s="95" t="s">
        <v>875</v>
      </c>
      <c r="G360" s="95">
        <v>127</v>
      </c>
      <c r="H360" s="95" t="s">
        <v>696</v>
      </c>
      <c r="J360" s="137" t="str">
        <f>CONCATENATE(E360, ", separate volume for H100 percussion voices (selected by Mask Bits) set to 2nd Voice")</f>
        <v>H100 2nd Voice Volume, separate volume for H100 percussion voices (selected by Mask Bits) set to 2nd Voice</v>
      </c>
      <c r="K360" s="98" t="str">
        <f t="shared" si="68"/>
        <v>1493,"H100 2nd Voice Volume",0,"eep_valid",127,Track,"H100 2nd Voice Volume, separate volume for H100 percussion voices (selected by Mask Bits) set to 2nd Voice"</v>
      </c>
    </row>
    <row r="361" spans="1:17" ht="15" customHeight="1" x14ac:dyDescent="0.2">
      <c r="A361" s="115">
        <v>238</v>
      </c>
      <c r="C361" s="112">
        <f>C360+1</f>
        <v>1494</v>
      </c>
      <c r="E361" s="113" t="s">
        <v>1323</v>
      </c>
      <c r="F361" s="95" t="s">
        <v>1254</v>
      </c>
      <c r="G361" s="95">
        <v>255</v>
      </c>
      <c r="H361" s="95" t="s">
        <v>234</v>
      </c>
      <c r="J361" s="135" t="s">
        <v>1910</v>
      </c>
      <c r="K361" s="98" t="str">
        <f t="shared" si="68"/>
        <v>1494,"(RFU)",0,"temp_invalid",255,None,"(reserved for future use)"</v>
      </c>
    </row>
    <row r="362" spans="1:17" ht="15" customHeight="1" x14ac:dyDescent="0.2">
      <c r="A362" s="115">
        <v>239</v>
      </c>
      <c r="C362" s="112">
        <f>C361+1</f>
        <v>1495</v>
      </c>
      <c r="E362" s="113" t="s">
        <v>1842</v>
      </c>
      <c r="F362" s="95" t="s">
        <v>875</v>
      </c>
      <c r="G362" s="95">
        <v>15</v>
      </c>
      <c r="H362" s="95" t="s">
        <v>696</v>
      </c>
      <c r="J362" s="135" t="str">
        <f>E362</f>
        <v>Panel LED Brightness (PWM)</v>
      </c>
      <c r="K362" s="98" t="str">
        <f t="shared" si="68"/>
        <v>1495,"Panel LED Brightness (PWM)",0,"eep_valid",15,Track,"Panel LED Brightness (PWM)"</v>
      </c>
    </row>
    <row r="363" spans="1:17" s="93" customFormat="1" ht="15" customHeight="1" x14ac:dyDescent="0.2">
      <c r="A363" s="115"/>
      <c r="C363" s="108" t="s">
        <v>228</v>
      </c>
      <c r="D363" s="108"/>
      <c r="E363" s="109" t="s">
        <v>1339</v>
      </c>
      <c r="F363" s="108" t="s">
        <v>1283</v>
      </c>
      <c r="G363" s="108">
        <v>0</v>
      </c>
      <c r="H363" s="108" t="s">
        <v>234</v>
      </c>
      <c r="I363" s="108"/>
      <c r="J363" s="133" t="s">
        <v>1340</v>
      </c>
      <c r="K363" s="98" t="str">
        <f t="shared" ref="K363:K426" si="69">CONCATENATE(C363,",""",E363,""",",0,",""",F363,""",",G363,",","",H363,",""",J363,"""")</f>
        <v>#,"Scanner Vibrato Setup (active Generator)",0,"ScanVib Setup",0,None,"Scanner Vibrato Circuit Setup, temp values (loaded from ScanVib Progs), saved to ScanVib setup of active generator model"</v>
      </c>
      <c r="N363" s="108"/>
      <c r="O363" s="108"/>
      <c r="P363" s="108"/>
      <c r="Q363" s="108"/>
    </row>
    <row r="364" spans="1:17" ht="15" customHeight="1" x14ac:dyDescent="0.2">
      <c r="A364" s="115">
        <v>64</v>
      </c>
      <c r="C364" s="95">
        <v>1320</v>
      </c>
      <c r="E364" s="206" t="s">
        <v>1839</v>
      </c>
      <c r="F364" s="158" t="s">
        <v>1911</v>
      </c>
      <c r="G364" s="95">
        <v>127</v>
      </c>
      <c r="H364" s="100" t="s">
        <v>696</v>
      </c>
      <c r="I364" s="100"/>
      <c r="J364" s="135" t="str">
        <f t="shared" ref="J364:J371" si="70">CONCATENATE(E364,", saved to active generator Vibrato Set")</f>
        <v>Pre-Emphasis (Treble Gain), saved to active generator Vibrato Set</v>
      </c>
      <c r="K364" s="98" t="str">
        <f t="shared" si="69"/>
        <v>1320,"Pre-Emphasis (Treble Gain)",0,"preset_valid_3",127,Track,"Pre-Emphasis (Treble Gain), saved to active generator Vibrato Set"</v>
      </c>
    </row>
    <row r="365" spans="1:17" ht="15" customHeight="1" x14ac:dyDescent="0.2">
      <c r="A365" s="115">
        <v>65</v>
      </c>
      <c r="C365" s="112">
        <f t="shared" ref="C365:C378" si="71">C364+1</f>
        <v>1321</v>
      </c>
      <c r="E365" s="206" t="s">
        <v>2140</v>
      </c>
      <c r="F365" s="158" t="s">
        <v>1911</v>
      </c>
      <c r="G365" s="95">
        <v>127</v>
      </c>
      <c r="H365" s="100" t="s">
        <v>696</v>
      </c>
      <c r="I365" s="100"/>
      <c r="J365" s="135" t="str">
        <f t="shared" si="70"/>
        <v>LC Line Age/AM Amplitude Modulation, saved to active generator Vibrato Set</v>
      </c>
      <c r="K365" s="98" t="str">
        <f t="shared" si="69"/>
        <v>1321,"LC Line Age/AM Amplitude Modulation",0,"preset_valid_3",127,Track,"LC Line Age/AM Amplitude Modulation, saved to active generator Vibrato Set"</v>
      </c>
    </row>
    <row r="366" spans="1:17" ht="15" customHeight="1" x14ac:dyDescent="0.2">
      <c r="A366" s="115">
        <v>66</v>
      </c>
      <c r="C366" s="112">
        <f t="shared" si="71"/>
        <v>1322</v>
      </c>
      <c r="E366" s="206" t="s">
        <v>1525</v>
      </c>
      <c r="F366" s="158" t="s">
        <v>1911</v>
      </c>
      <c r="G366" s="95">
        <v>127</v>
      </c>
      <c r="H366" s="100" t="s">
        <v>696</v>
      </c>
      <c r="I366" s="100"/>
      <c r="J366" s="135" t="str">
        <f t="shared" si="70"/>
        <v>LC Line Feedback, saved to active generator Vibrato Set</v>
      </c>
      <c r="K366" s="98" t="str">
        <f t="shared" si="69"/>
        <v>1322,"LC Line Feedback",0,"preset_valid_3",127,Track,"LC Line Feedback, saved to active generator Vibrato Set"</v>
      </c>
    </row>
    <row r="367" spans="1:17" ht="15" customHeight="1" x14ac:dyDescent="0.2">
      <c r="A367" s="115">
        <v>67</v>
      </c>
      <c r="C367" s="112">
        <f t="shared" si="71"/>
        <v>1323</v>
      </c>
      <c r="E367" s="206" t="s">
        <v>1526</v>
      </c>
      <c r="F367" s="158" t="s">
        <v>1911</v>
      </c>
      <c r="G367" s="95">
        <v>127</v>
      </c>
      <c r="H367" s="100" t="s">
        <v>696</v>
      </c>
      <c r="I367" s="100"/>
      <c r="J367" s="135" t="str">
        <f t="shared" si="70"/>
        <v>LC Line Reflection, saved to active generator Vibrato Set</v>
      </c>
      <c r="K367" s="98" t="str">
        <f t="shared" si="69"/>
        <v>1323,"LC Line Reflection",0,"preset_valid_3",127,Track,"LC Line Reflection, saved to active generator Vibrato Set"</v>
      </c>
    </row>
    <row r="368" spans="1:17" ht="15" customHeight="1" x14ac:dyDescent="0.2">
      <c r="A368" s="115">
        <v>68</v>
      </c>
      <c r="C368" s="112">
        <f t="shared" si="71"/>
        <v>1324</v>
      </c>
      <c r="E368" s="206" t="s">
        <v>2141</v>
      </c>
      <c r="F368" s="158" t="s">
        <v>1911</v>
      </c>
      <c r="G368" s="95">
        <v>127</v>
      </c>
      <c r="H368" s="100" t="s">
        <v>696</v>
      </c>
      <c r="I368" s="100"/>
      <c r="J368" s="135" t="str">
        <f t="shared" si="70"/>
        <v>LC Line Response Cutoff Frequency, saved to active generator Vibrato Set</v>
      </c>
      <c r="K368" s="98" t="str">
        <f t="shared" si="69"/>
        <v>1324,"LC Line Response Cutoff Frequency",0,"preset_valid_3",127,Track,"LC Line Response Cutoff Frequency, saved to active generator Vibrato Set"</v>
      </c>
    </row>
    <row r="369" spans="1:17" ht="15" customHeight="1" x14ac:dyDescent="0.2">
      <c r="A369" s="115">
        <v>69</v>
      </c>
      <c r="C369" s="112">
        <f t="shared" si="71"/>
        <v>1325</v>
      </c>
      <c r="E369" s="206" t="s">
        <v>2139</v>
      </c>
      <c r="F369" s="158" t="s">
        <v>1911</v>
      </c>
      <c r="G369" s="95">
        <v>127</v>
      </c>
      <c r="H369" s="100" t="s">
        <v>696</v>
      </c>
      <c r="I369" s="100"/>
      <c r="J369" s="135" t="str">
        <f t="shared" si="70"/>
        <v>LC PhaseLk/Line Cutoff Shelving Level, saved to active generator Vibrato Set</v>
      </c>
      <c r="K369" s="98" t="str">
        <f t="shared" si="69"/>
        <v>1325,"LC PhaseLk/Line Cutoff Shelving Level",0,"preset_valid_3",127,Track,"LC PhaseLk/Line Cutoff Shelving Level, saved to active generator Vibrato Set"</v>
      </c>
    </row>
    <row r="370" spans="1:17" ht="15" customHeight="1" x14ac:dyDescent="0.2">
      <c r="A370" s="115">
        <v>70</v>
      </c>
      <c r="C370" s="112">
        <f t="shared" si="71"/>
        <v>1326</v>
      </c>
      <c r="E370" s="206" t="s">
        <v>498</v>
      </c>
      <c r="F370" s="158" t="s">
        <v>1911</v>
      </c>
      <c r="G370" s="95">
        <v>127</v>
      </c>
      <c r="H370" s="100" t="s">
        <v>696</v>
      </c>
      <c r="I370" s="100"/>
      <c r="J370" s="135" t="str">
        <f t="shared" si="70"/>
        <v>Scanner Gearing (Vib Frequ), saved to active generator Vibrato Set</v>
      </c>
      <c r="K370" s="98" t="str">
        <f t="shared" si="69"/>
        <v>1326,"Scanner Gearing (Vib Frequ)",0,"preset_valid_3",127,Track,"Scanner Gearing (Vib Frequ), saved to active generator Vibrato Set"</v>
      </c>
    </row>
    <row r="371" spans="1:17" ht="15" customHeight="1" x14ac:dyDescent="0.2">
      <c r="A371" s="115">
        <v>71</v>
      </c>
      <c r="C371" s="112">
        <f t="shared" si="71"/>
        <v>1327</v>
      </c>
      <c r="E371" s="206" t="s">
        <v>1698</v>
      </c>
      <c r="F371" s="158" t="s">
        <v>1911</v>
      </c>
      <c r="G371" s="95">
        <v>127</v>
      </c>
      <c r="H371" s="100" t="s">
        <v>696</v>
      </c>
      <c r="I371" s="100"/>
      <c r="J371" s="135" t="str">
        <f t="shared" si="70"/>
        <v>Chorus Dry (Bypass) Level, saved to active generator Vibrato Set</v>
      </c>
      <c r="K371" s="98" t="str">
        <f t="shared" si="69"/>
        <v>1327,"Chorus Dry (Bypass) Level",0,"preset_valid_3",127,Track,"Chorus Dry (Bypass) Level, saved to active generator Vibrato Set"</v>
      </c>
    </row>
    <row r="372" spans="1:17" ht="15" customHeight="1" x14ac:dyDescent="0.2">
      <c r="A372" s="115">
        <v>72</v>
      </c>
      <c r="C372" s="112">
        <f t="shared" si="71"/>
        <v>1328</v>
      </c>
      <c r="E372" s="206" t="s">
        <v>1697</v>
      </c>
      <c r="F372" s="158" t="s">
        <v>1911</v>
      </c>
      <c r="G372" s="95">
        <v>127</v>
      </c>
      <c r="H372" s="100" t="s">
        <v>696</v>
      </c>
      <c r="I372" s="100"/>
      <c r="J372" s="135" t="str">
        <f>CONCATENATE(E372,", saved to active generator Vibrato Set")</f>
        <v>Chorus Wet (Scanner) Level, saved to active generator Vibrato Set</v>
      </c>
      <c r="K372" s="98" t="str">
        <f t="shared" si="69"/>
        <v>1328,"Chorus Wet (Scanner) Level",0,"preset_valid_3",127,Track,"Chorus Wet (Scanner) Level, saved to active generator Vibrato Set"</v>
      </c>
    </row>
    <row r="373" spans="1:17" ht="15" customHeight="1" x14ac:dyDescent="0.2">
      <c r="A373" s="115">
        <v>73</v>
      </c>
      <c r="C373" s="112">
        <f t="shared" si="71"/>
        <v>1329</v>
      </c>
      <c r="E373" s="206" t="s">
        <v>499</v>
      </c>
      <c r="F373" s="158" t="s">
        <v>1911</v>
      </c>
      <c r="G373" s="95">
        <v>127</v>
      </c>
      <c r="H373" s="100" t="s">
        <v>696</v>
      </c>
      <c r="I373" s="100"/>
      <c r="J373" s="135" t="str">
        <f t="shared" ref="J373:J378" si="72">CONCATENATE(E373," Factor, saved to active generator Vibrato Set")</f>
        <v>Modulation @V1 Factor, saved to active generator Vibrato Set</v>
      </c>
      <c r="K373" s="98" t="str">
        <f t="shared" si="69"/>
        <v>1329,"Modulation @V1",0,"preset_valid_3",127,Track,"Modulation @V1 Factor, saved to active generator Vibrato Set"</v>
      </c>
    </row>
    <row r="374" spans="1:17" ht="15" customHeight="1" x14ac:dyDescent="0.2">
      <c r="A374" s="115">
        <v>74</v>
      </c>
      <c r="C374" s="112">
        <f t="shared" si="71"/>
        <v>1330</v>
      </c>
      <c r="E374" s="206" t="s">
        <v>504</v>
      </c>
      <c r="F374" s="158" t="s">
        <v>1911</v>
      </c>
      <c r="G374" s="95">
        <v>127</v>
      </c>
      <c r="H374" s="100" t="s">
        <v>696</v>
      </c>
      <c r="I374" s="100"/>
      <c r="J374" s="135" t="str">
        <f t="shared" si="72"/>
        <v>Modulation @C1 Factor, saved to active generator Vibrato Set</v>
      </c>
      <c r="K374" s="98" t="str">
        <f t="shared" si="69"/>
        <v>1330,"Modulation @C1",0,"preset_valid_3",127,Track,"Modulation @C1 Factor, saved to active generator Vibrato Set"</v>
      </c>
    </row>
    <row r="375" spans="1:17" ht="15" customHeight="1" x14ac:dyDescent="0.2">
      <c r="A375" s="115">
        <v>75</v>
      </c>
      <c r="C375" s="112">
        <f t="shared" si="71"/>
        <v>1331</v>
      </c>
      <c r="E375" s="206" t="s">
        <v>500</v>
      </c>
      <c r="F375" s="158" t="s">
        <v>1911</v>
      </c>
      <c r="G375" s="95">
        <v>127</v>
      </c>
      <c r="H375" s="100" t="s">
        <v>696</v>
      </c>
      <c r="I375" s="100"/>
      <c r="J375" s="135" t="str">
        <f t="shared" si="72"/>
        <v>Modulation @V2 Factor, saved to active generator Vibrato Set</v>
      </c>
      <c r="K375" s="98" t="str">
        <f t="shared" si="69"/>
        <v>1331,"Modulation @V2",0,"preset_valid_3",127,Track,"Modulation @V2 Factor, saved to active generator Vibrato Set"</v>
      </c>
    </row>
    <row r="376" spans="1:17" ht="15" customHeight="1" x14ac:dyDescent="0.2">
      <c r="A376" s="115">
        <v>76</v>
      </c>
      <c r="C376" s="112">
        <f>C375+1</f>
        <v>1332</v>
      </c>
      <c r="E376" s="206" t="s">
        <v>503</v>
      </c>
      <c r="F376" s="158" t="s">
        <v>1911</v>
      </c>
      <c r="G376" s="95">
        <v>127</v>
      </c>
      <c r="H376" s="100" t="s">
        <v>696</v>
      </c>
      <c r="I376" s="100"/>
      <c r="J376" s="135" t="str">
        <f t="shared" si="72"/>
        <v>Modulation @C2 Factor, saved to active generator Vibrato Set</v>
      </c>
      <c r="K376" s="98" t="str">
        <f t="shared" si="69"/>
        <v>1332,"Modulation @C2",0,"preset_valid_3",127,Track,"Modulation @C2 Factor, saved to active generator Vibrato Set"</v>
      </c>
    </row>
    <row r="377" spans="1:17" ht="15" customHeight="1" x14ac:dyDescent="0.2">
      <c r="A377" s="115">
        <v>77</v>
      </c>
      <c r="C377" s="112">
        <f t="shared" si="71"/>
        <v>1333</v>
      </c>
      <c r="E377" s="206" t="s">
        <v>501</v>
      </c>
      <c r="F377" s="158" t="s">
        <v>1911</v>
      </c>
      <c r="G377" s="95">
        <v>127</v>
      </c>
      <c r="H377" s="100" t="s">
        <v>696</v>
      </c>
      <c r="I377" s="100"/>
      <c r="J377" s="135" t="str">
        <f t="shared" si="72"/>
        <v>Modulation @V3 Factor, saved to active generator Vibrato Set</v>
      </c>
      <c r="K377" s="98" t="str">
        <f t="shared" si="69"/>
        <v>1333,"Modulation @V3",0,"preset_valid_3",127,Track,"Modulation @V3 Factor, saved to active generator Vibrato Set"</v>
      </c>
    </row>
    <row r="378" spans="1:17" ht="15" customHeight="1" x14ac:dyDescent="0.2">
      <c r="A378" s="115">
        <v>78</v>
      </c>
      <c r="C378" s="112">
        <f t="shared" si="71"/>
        <v>1334</v>
      </c>
      <c r="E378" s="206" t="s">
        <v>502</v>
      </c>
      <c r="F378" s="158" t="s">
        <v>1911</v>
      </c>
      <c r="G378" s="95">
        <v>127</v>
      </c>
      <c r="H378" s="100" t="s">
        <v>696</v>
      </c>
      <c r="I378" s="100"/>
      <c r="J378" s="135" t="str">
        <f t="shared" si="72"/>
        <v>Modulation @C3 Factor, saved to active generator Vibrato Set</v>
      </c>
      <c r="K378" s="98" t="str">
        <f t="shared" si="69"/>
        <v>1334,"Modulation @C3",0,"preset_valid_3",127,Track,"Modulation @C3 Factor, saved to active generator Vibrato Set"</v>
      </c>
    </row>
    <row r="379" spans="1:17" s="93" customFormat="1" ht="15" customHeight="1" x14ac:dyDescent="0.2">
      <c r="A379" s="120"/>
      <c r="C379" s="108" t="s">
        <v>228</v>
      </c>
      <c r="D379" s="108"/>
      <c r="E379" s="109" t="s">
        <v>1334</v>
      </c>
      <c r="F379" s="108" t="s">
        <v>1248</v>
      </c>
      <c r="G379" s="108">
        <v>0</v>
      </c>
      <c r="H379" s="108" t="s">
        <v>234</v>
      </c>
      <c r="I379" s="108"/>
      <c r="J379" s="133" t="str">
        <f>CONCATENATE(E379,", saved to EEPROM startup defaults")</f>
        <v>ScannerVib Program 0 Setup (B3 default), saved to EEPROM startup defaults</v>
      </c>
      <c r="K379" s="98" t="str">
        <f t="shared" si="69"/>
        <v>#,"ScannerVib Program 0 Setup (B3 default)",0,"ScanVib Progs",0,None,"ScannerVib Program 0 Setup (B3 default), saved to EEPROM startup defaults"</v>
      </c>
      <c r="N379" s="108"/>
      <c r="O379" s="108"/>
      <c r="P379" s="108"/>
      <c r="Q379" s="108"/>
    </row>
    <row r="380" spans="1:17" ht="15" customHeight="1" x14ac:dyDescent="0.2">
      <c r="A380" s="120"/>
      <c r="C380" s="95">
        <v>2200</v>
      </c>
      <c r="E380" s="113" t="str">
        <f t="shared" ref="E380:E391" si="73">E364</f>
        <v>Pre-Emphasis (Treble Gain)</v>
      </c>
      <c r="F380" s="95" t="s">
        <v>875</v>
      </c>
      <c r="G380" s="95">
        <f t="shared" ref="G380:G391" si="74">G364</f>
        <v>127</v>
      </c>
      <c r="H380" s="100" t="s">
        <v>696</v>
      </c>
      <c r="I380" s="100"/>
      <c r="J380" s="131" t="s">
        <v>928</v>
      </c>
      <c r="K380" s="98" t="str">
        <f t="shared" si="69"/>
        <v>2200,"Pre-Emphasis (Treble Gain)",0,"eep_valid",127,Track,"Vibrato Circuit PreEmphasis (treble gain when Vib/Ch on)"</v>
      </c>
    </row>
    <row r="381" spans="1:17" ht="15" customHeight="1" x14ac:dyDescent="0.2">
      <c r="A381" s="120"/>
      <c r="C381" s="128">
        <f>C380+1</f>
        <v>2201</v>
      </c>
      <c r="E381" s="113" t="str">
        <f t="shared" si="73"/>
        <v>LC Line Age/AM Amplitude Modulation</v>
      </c>
      <c r="F381" s="95" t="s">
        <v>875</v>
      </c>
      <c r="G381" s="95">
        <f t="shared" si="74"/>
        <v>127</v>
      </c>
      <c r="H381" s="100" t="s">
        <v>696</v>
      </c>
      <c r="I381" s="100"/>
      <c r="J381" s="131" t="s">
        <v>927</v>
      </c>
      <c r="K381" s="98" t="str">
        <f t="shared" si="69"/>
        <v>2201,"LC Line Age/AM Amplitude Modulation",0,"eep_valid",127,Track,"LC Delay Line Capacitor Age (affects amplitude modulation)"</v>
      </c>
    </row>
    <row r="382" spans="1:17" ht="15" customHeight="1" x14ac:dyDescent="0.2">
      <c r="A382" s="120"/>
      <c r="C382" s="128">
        <f t="shared" ref="C382:C394" si="75">C381+1</f>
        <v>2202</v>
      </c>
      <c r="E382" s="113" t="str">
        <f t="shared" si="73"/>
        <v>LC Line Feedback</v>
      </c>
      <c r="F382" s="95" t="s">
        <v>875</v>
      </c>
      <c r="G382" s="95">
        <f t="shared" si="74"/>
        <v>127</v>
      </c>
      <c r="H382" s="100" t="s">
        <v>696</v>
      </c>
      <c r="I382" s="100"/>
      <c r="J382" s="131" t="s">
        <v>1528</v>
      </c>
      <c r="K382" s="98" t="str">
        <f t="shared" si="69"/>
        <v>2202,"LC Line Feedback",0,"eep_valid",127,Track,"Delay Line Feedback ('celeste' effect on M100/H100)"</v>
      </c>
    </row>
    <row r="383" spans="1:17" ht="15" customHeight="1" x14ac:dyDescent="0.2">
      <c r="A383" s="120"/>
      <c r="C383" s="128">
        <f t="shared" si="75"/>
        <v>2203</v>
      </c>
      <c r="E383" s="113" t="str">
        <f t="shared" si="73"/>
        <v>LC Line Reflection</v>
      </c>
      <c r="F383" s="95" t="s">
        <v>875</v>
      </c>
      <c r="G383" s="95">
        <f t="shared" si="74"/>
        <v>127</v>
      </c>
      <c r="H383" s="100" t="s">
        <v>696</v>
      </c>
      <c r="I383" s="100"/>
      <c r="J383" s="131" t="s">
        <v>1527</v>
      </c>
      <c r="K383" s="98" t="str">
        <f t="shared" si="69"/>
        <v>2203,"LC Line Reflection",0,"eep_valid",127,Track,"Delay Line Reflection (increases with cap age)"</v>
      </c>
    </row>
    <row r="384" spans="1:17" ht="15" customHeight="1" x14ac:dyDescent="0.2">
      <c r="A384" s="120"/>
      <c r="C384" s="128">
        <f t="shared" si="75"/>
        <v>2204</v>
      </c>
      <c r="E384" s="113" t="str">
        <f t="shared" si="73"/>
        <v>LC Line Response Cutoff Frequency</v>
      </c>
      <c r="F384" s="95" t="s">
        <v>875</v>
      </c>
      <c r="G384" s="95">
        <f t="shared" si="74"/>
        <v>127</v>
      </c>
      <c r="H384" s="100" t="s">
        <v>696</v>
      </c>
      <c r="I384" s="100"/>
      <c r="J384" s="131" t="s">
        <v>929</v>
      </c>
      <c r="K384" s="98" t="str">
        <f t="shared" si="69"/>
        <v>2204,"LC Line Response Cutoff Frequency",0,"eep_valid",127,Track,"Delay Line Frequency Response"</v>
      </c>
    </row>
    <row r="385" spans="1:17" ht="15" customHeight="1" x14ac:dyDescent="0.2">
      <c r="A385" s="120"/>
      <c r="C385" s="128">
        <f t="shared" si="75"/>
        <v>2205</v>
      </c>
      <c r="E385" s="113" t="str">
        <f t="shared" si="73"/>
        <v>LC PhaseLk/Line Cutoff Shelving Level</v>
      </c>
      <c r="F385" s="95" t="s">
        <v>875</v>
      </c>
      <c r="G385" s="95">
        <f t="shared" si="74"/>
        <v>127</v>
      </c>
      <c r="H385" s="100" t="s">
        <v>696</v>
      </c>
      <c r="I385" s="100"/>
      <c r="J385" s="131" t="s">
        <v>933</v>
      </c>
      <c r="K385" s="98" t="str">
        <f t="shared" si="69"/>
        <v>2205,"LC PhaseLk/Line Cutoff Shelving Level",0,"eep_valid",127,Track,"Scanner High Frequency Leakage (parasitic feedthrough)"</v>
      </c>
    </row>
    <row r="386" spans="1:17" ht="15" customHeight="1" x14ac:dyDescent="0.2">
      <c r="A386" s="120"/>
      <c r="C386" s="128">
        <f t="shared" si="75"/>
        <v>2206</v>
      </c>
      <c r="E386" s="113" t="str">
        <f t="shared" si="73"/>
        <v>Scanner Gearing (Vib Frequ)</v>
      </c>
      <c r="F386" s="95" t="s">
        <v>875</v>
      </c>
      <c r="G386" s="95">
        <f t="shared" si="74"/>
        <v>127</v>
      </c>
      <c r="H386" s="100" t="s">
        <v>696</v>
      </c>
      <c r="I386" s="100"/>
      <c r="J386" s="131" t="s">
        <v>932</v>
      </c>
      <c r="K386" s="98" t="str">
        <f t="shared" si="69"/>
        <v>2206,"Scanner Gearing (Vib Frequ)",0,"eep_valid",127,Track,"Scanner Gearing (affects vibrato frequency)"</v>
      </c>
    </row>
    <row r="387" spans="1:17" ht="15" customHeight="1" x14ac:dyDescent="0.2">
      <c r="A387" s="120"/>
      <c r="C387" s="128">
        <f t="shared" si="75"/>
        <v>2207</v>
      </c>
      <c r="E387" s="113" t="str">
        <f t="shared" si="73"/>
        <v>Chorus Dry (Bypass) Level</v>
      </c>
      <c r="F387" s="95" t="s">
        <v>875</v>
      </c>
      <c r="G387" s="95">
        <f t="shared" si="74"/>
        <v>127</v>
      </c>
      <c r="H387" s="100" t="s">
        <v>696</v>
      </c>
      <c r="I387" s="100"/>
      <c r="J387" s="131" t="s">
        <v>930</v>
      </c>
      <c r="K387" s="98" t="str">
        <f t="shared" si="69"/>
        <v>2207,"Chorus Dry (Bypass) Level",0,"eep_valid",127,Track,"Chorus Effect Amount (wet signal)"</v>
      </c>
    </row>
    <row r="388" spans="1:17" ht="15" customHeight="1" x14ac:dyDescent="0.2">
      <c r="A388" s="120"/>
      <c r="C388" s="128">
        <f t="shared" si="75"/>
        <v>2208</v>
      </c>
      <c r="E388" s="113" t="str">
        <f t="shared" si="73"/>
        <v>Chorus Wet (Scanner) Level</v>
      </c>
      <c r="F388" s="95" t="s">
        <v>875</v>
      </c>
      <c r="G388" s="95">
        <f t="shared" si="74"/>
        <v>127</v>
      </c>
      <c r="H388" s="100" t="s">
        <v>696</v>
      </c>
      <c r="I388" s="100"/>
      <c r="J388" s="131" t="s">
        <v>931</v>
      </c>
      <c r="K388" s="98" t="str">
        <f t="shared" si="69"/>
        <v>2208,"Chorus Wet (Scanner) Level",0,"eep_valid",127,Track,"Chorus Bypass Amount (wet signal)"</v>
      </c>
    </row>
    <row r="389" spans="1:17" ht="15" customHeight="1" x14ac:dyDescent="0.2">
      <c r="A389" s="120"/>
      <c r="C389" s="128">
        <f t="shared" si="75"/>
        <v>2209</v>
      </c>
      <c r="E389" s="113" t="str">
        <f t="shared" si="73"/>
        <v>Modulation @V1</v>
      </c>
      <c r="F389" s="95" t="s">
        <v>875</v>
      </c>
      <c r="G389" s="95">
        <f t="shared" si="74"/>
        <v>127</v>
      </c>
      <c r="H389" s="100" t="s">
        <v>696</v>
      </c>
      <c r="I389" s="100"/>
      <c r="J389" s="135" t="str">
        <f t="shared" ref="J389:J394" si="76">CONCATENATE(E389," Factor")</f>
        <v>Modulation @V1 Factor</v>
      </c>
      <c r="K389" s="98" t="str">
        <f t="shared" si="69"/>
        <v>2209,"Modulation @V1",0,"eep_valid",127,Track,"Modulation @V1 Factor"</v>
      </c>
    </row>
    <row r="390" spans="1:17" ht="15" customHeight="1" x14ac:dyDescent="0.2">
      <c r="A390" s="120"/>
      <c r="C390" s="128">
        <f t="shared" si="75"/>
        <v>2210</v>
      </c>
      <c r="E390" s="113" t="str">
        <f t="shared" si="73"/>
        <v>Modulation @C1</v>
      </c>
      <c r="F390" s="95" t="s">
        <v>875</v>
      </c>
      <c r="G390" s="95">
        <f t="shared" si="74"/>
        <v>127</v>
      </c>
      <c r="H390" s="100" t="s">
        <v>696</v>
      </c>
      <c r="I390" s="100"/>
      <c r="J390" s="135" t="str">
        <f t="shared" si="76"/>
        <v>Modulation @C1 Factor</v>
      </c>
      <c r="K390" s="98" t="str">
        <f t="shared" si="69"/>
        <v>2210,"Modulation @C1",0,"eep_valid",127,Track,"Modulation @C1 Factor"</v>
      </c>
    </row>
    <row r="391" spans="1:17" ht="15" customHeight="1" x14ac:dyDescent="0.2">
      <c r="A391" s="120"/>
      <c r="C391" s="128">
        <f t="shared" si="75"/>
        <v>2211</v>
      </c>
      <c r="E391" s="113" t="str">
        <f t="shared" si="73"/>
        <v>Modulation @V2</v>
      </c>
      <c r="F391" s="95" t="s">
        <v>875</v>
      </c>
      <c r="G391" s="95">
        <f t="shared" si="74"/>
        <v>127</v>
      </c>
      <c r="H391" s="100" t="s">
        <v>696</v>
      </c>
      <c r="I391" s="100"/>
      <c r="J391" s="135" t="str">
        <f t="shared" si="76"/>
        <v>Modulation @V2 Factor</v>
      </c>
      <c r="K391" s="98" t="str">
        <f t="shared" si="69"/>
        <v>2211,"Modulation @V2",0,"eep_valid",127,Track,"Modulation @V2 Factor"</v>
      </c>
    </row>
    <row r="392" spans="1:17" ht="15" customHeight="1" x14ac:dyDescent="0.2">
      <c r="A392" s="120"/>
      <c r="C392" s="128">
        <f t="shared" si="75"/>
        <v>2212</v>
      </c>
      <c r="E392" s="113" t="str">
        <f>E376</f>
        <v>Modulation @C2</v>
      </c>
      <c r="F392" s="95" t="s">
        <v>875</v>
      </c>
      <c r="G392" s="95">
        <f>G376</f>
        <v>127</v>
      </c>
      <c r="H392" s="100" t="s">
        <v>696</v>
      </c>
      <c r="I392" s="100"/>
      <c r="J392" s="135" t="str">
        <f t="shared" si="76"/>
        <v>Modulation @C2 Factor</v>
      </c>
      <c r="K392" s="98" t="str">
        <f t="shared" si="69"/>
        <v>2212,"Modulation @C2",0,"eep_valid",127,Track,"Modulation @C2 Factor"</v>
      </c>
    </row>
    <row r="393" spans="1:17" ht="15" customHeight="1" x14ac:dyDescent="0.2">
      <c r="A393" s="120"/>
      <c r="C393" s="128">
        <f t="shared" si="75"/>
        <v>2213</v>
      </c>
      <c r="E393" s="113" t="str">
        <f>E377</f>
        <v>Modulation @V3</v>
      </c>
      <c r="F393" s="95" t="s">
        <v>875</v>
      </c>
      <c r="G393" s="95">
        <f>G377</f>
        <v>127</v>
      </c>
      <c r="H393" s="100" t="s">
        <v>696</v>
      </c>
      <c r="I393" s="100"/>
      <c r="J393" s="135" t="str">
        <f t="shared" si="76"/>
        <v>Modulation @V3 Factor</v>
      </c>
      <c r="K393" s="98" t="str">
        <f t="shared" si="69"/>
        <v>2213,"Modulation @V3",0,"eep_valid",127,Track,"Modulation @V3 Factor"</v>
      </c>
    </row>
    <row r="394" spans="1:17" ht="15" customHeight="1" x14ac:dyDescent="0.2">
      <c r="A394" s="120"/>
      <c r="C394" s="128">
        <f t="shared" si="75"/>
        <v>2214</v>
      </c>
      <c r="E394" s="113" t="str">
        <f>E378</f>
        <v>Modulation @C3</v>
      </c>
      <c r="F394" s="95" t="s">
        <v>875</v>
      </c>
      <c r="G394" s="95">
        <f>G378</f>
        <v>127</v>
      </c>
      <c r="H394" s="100" t="s">
        <v>696</v>
      </c>
      <c r="I394" s="100"/>
      <c r="J394" s="135" t="str">
        <f t="shared" si="76"/>
        <v>Modulation @C3 Factor</v>
      </c>
      <c r="K394" s="98" t="str">
        <f t="shared" si="69"/>
        <v>2214,"Modulation @C3",0,"eep_valid",127,Track,"Modulation @C3 Factor"</v>
      </c>
    </row>
    <row r="395" spans="1:17" s="93" customFormat="1" ht="15" customHeight="1" x14ac:dyDescent="0.2">
      <c r="A395" s="120"/>
      <c r="C395" s="108" t="s">
        <v>228</v>
      </c>
      <c r="D395" s="108"/>
      <c r="E395" s="109" t="s">
        <v>1335</v>
      </c>
      <c r="F395" s="108"/>
      <c r="G395" s="108">
        <v>0</v>
      </c>
      <c r="H395" s="108" t="s">
        <v>234</v>
      </c>
      <c r="I395" s="108"/>
      <c r="J395" s="133" t="str">
        <f>CONCATENATE(E395,", saved to EEPROM startup defaults")</f>
        <v>ScannerVib Program 1 Setup (B3 old), saved to EEPROM startup defaults</v>
      </c>
      <c r="K395" s="98" t="str">
        <f t="shared" si="69"/>
        <v>#,"ScannerVib Program 1 Setup (B3 old)",0,"",0,None,"ScannerVib Program 1 Setup (B3 old), saved to EEPROM startup defaults"</v>
      </c>
      <c r="N395" s="108"/>
      <c r="O395" s="108"/>
      <c r="P395" s="108"/>
      <c r="Q395" s="108"/>
    </row>
    <row r="396" spans="1:17" ht="15" customHeight="1" x14ac:dyDescent="0.2">
      <c r="A396" s="120"/>
      <c r="C396" s="95">
        <v>2216</v>
      </c>
      <c r="E396" s="113" t="str">
        <f t="shared" ref="E396:E410" si="77">E380</f>
        <v>Pre-Emphasis (Treble Gain)</v>
      </c>
      <c r="F396" s="95" t="s">
        <v>875</v>
      </c>
      <c r="G396" s="95">
        <v>127</v>
      </c>
      <c r="H396" s="100" t="s">
        <v>696</v>
      </c>
      <c r="I396" s="100"/>
      <c r="J396" s="131" t="str">
        <f t="shared" ref="J396:J410" si="78">J380</f>
        <v>Vibrato Circuit PreEmphasis (treble gain when Vib/Ch on)</v>
      </c>
      <c r="K396" s="98" t="str">
        <f t="shared" si="69"/>
        <v>2216,"Pre-Emphasis (Treble Gain)",0,"eep_valid",127,Track,"Vibrato Circuit PreEmphasis (treble gain when Vib/Ch on)"</v>
      </c>
    </row>
    <row r="397" spans="1:17" ht="15" customHeight="1" x14ac:dyDescent="0.2">
      <c r="A397" s="120"/>
      <c r="C397" s="128">
        <f>C396+1</f>
        <v>2217</v>
      </c>
      <c r="E397" s="113" t="str">
        <f t="shared" si="77"/>
        <v>LC Line Age/AM Amplitude Modulation</v>
      </c>
      <c r="F397" s="95" t="s">
        <v>875</v>
      </c>
      <c r="G397" s="95">
        <v>127</v>
      </c>
      <c r="H397" s="100" t="s">
        <v>696</v>
      </c>
      <c r="I397" s="100"/>
      <c r="J397" s="131" t="str">
        <f t="shared" si="78"/>
        <v>LC Delay Line Capacitor Age (affects amplitude modulation)</v>
      </c>
      <c r="K397" s="98" t="str">
        <f t="shared" si="69"/>
        <v>2217,"LC Line Age/AM Amplitude Modulation",0,"eep_valid",127,Track,"LC Delay Line Capacitor Age (affects amplitude modulation)"</v>
      </c>
    </row>
    <row r="398" spans="1:17" ht="15" customHeight="1" x14ac:dyDescent="0.2">
      <c r="A398" s="120"/>
      <c r="C398" s="128">
        <f t="shared" ref="C398:C410" si="79">C397+1</f>
        <v>2218</v>
      </c>
      <c r="E398" s="113" t="str">
        <f t="shared" si="77"/>
        <v>LC Line Feedback</v>
      </c>
      <c r="F398" s="95" t="s">
        <v>875</v>
      </c>
      <c r="G398" s="95">
        <v>127</v>
      </c>
      <c r="H398" s="100" t="s">
        <v>696</v>
      </c>
      <c r="I398" s="100"/>
      <c r="J398" s="131" t="str">
        <f t="shared" si="78"/>
        <v>Delay Line Feedback ('celeste' effect on M100/H100)</v>
      </c>
      <c r="K398" s="98" t="str">
        <f t="shared" si="69"/>
        <v>2218,"LC Line Feedback",0,"eep_valid",127,Track,"Delay Line Feedback ('celeste' effect on M100/H100)"</v>
      </c>
    </row>
    <row r="399" spans="1:17" ht="15" customHeight="1" x14ac:dyDescent="0.2">
      <c r="A399" s="120"/>
      <c r="C399" s="128">
        <f t="shared" si="79"/>
        <v>2219</v>
      </c>
      <c r="E399" s="113" t="str">
        <f t="shared" si="77"/>
        <v>LC Line Reflection</v>
      </c>
      <c r="F399" s="95" t="s">
        <v>875</v>
      </c>
      <c r="G399" s="95">
        <v>127</v>
      </c>
      <c r="H399" s="100" t="s">
        <v>696</v>
      </c>
      <c r="I399" s="100"/>
      <c r="J399" s="131" t="str">
        <f t="shared" si="78"/>
        <v>Delay Line Reflection (increases with cap age)</v>
      </c>
      <c r="K399" s="98" t="str">
        <f t="shared" si="69"/>
        <v>2219,"LC Line Reflection",0,"eep_valid",127,Track,"Delay Line Reflection (increases with cap age)"</v>
      </c>
    </row>
    <row r="400" spans="1:17" ht="15" customHeight="1" x14ac:dyDescent="0.2">
      <c r="A400" s="120"/>
      <c r="C400" s="128">
        <f t="shared" si="79"/>
        <v>2220</v>
      </c>
      <c r="E400" s="113" t="str">
        <f t="shared" si="77"/>
        <v>LC Line Response Cutoff Frequency</v>
      </c>
      <c r="F400" s="95" t="s">
        <v>875</v>
      </c>
      <c r="G400" s="95">
        <v>127</v>
      </c>
      <c r="H400" s="100" t="s">
        <v>696</v>
      </c>
      <c r="I400" s="100"/>
      <c r="J400" s="131" t="str">
        <f t="shared" si="78"/>
        <v>Delay Line Frequency Response</v>
      </c>
      <c r="K400" s="98" t="str">
        <f t="shared" si="69"/>
        <v>2220,"LC Line Response Cutoff Frequency",0,"eep_valid",127,Track,"Delay Line Frequency Response"</v>
      </c>
    </row>
    <row r="401" spans="1:17" ht="15" customHeight="1" x14ac:dyDescent="0.2">
      <c r="A401" s="120"/>
      <c r="C401" s="128">
        <f t="shared" si="79"/>
        <v>2221</v>
      </c>
      <c r="E401" s="113" t="str">
        <f t="shared" si="77"/>
        <v>LC PhaseLk/Line Cutoff Shelving Level</v>
      </c>
      <c r="F401" s="95" t="s">
        <v>875</v>
      </c>
      <c r="G401" s="95">
        <v>127</v>
      </c>
      <c r="H401" s="100" t="s">
        <v>696</v>
      </c>
      <c r="I401" s="100"/>
      <c r="J401" s="131" t="str">
        <f t="shared" si="78"/>
        <v>Scanner High Frequency Leakage (parasitic feedthrough)</v>
      </c>
      <c r="K401" s="98" t="str">
        <f t="shared" si="69"/>
        <v>2221,"LC PhaseLk/Line Cutoff Shelving Level",0,"eep_valid",127,Track,"Scanner High Frequency Leakage (parasitic feedthrough)"</v>
      </c>
    </row>
    <row r="402" spans="1:17" ht="15" customHeight="1" x14ac:dyDescent="0.2">
      <c r="A402" s="120"/>
      <c r="C402" s="128">
        <f t="shared" si="79"/>
        <v>2222</v>
      </c>
      <c r="E402" s="113" t="str">
        <f t="shared" si="77"/>
        <v>Scanner Gearing (Vib Frequ)</v>
      </c>
      <c r="F402" s="95" t="s">
        <v>875</v>
      </c>
      <c r="G402" s="95">
        <v>127</v>
      </c>
      <c r="H402" s="100" t="s">
        <v>696</v>
      </c>
      <c r="I402" s="100"/>
      <c r="J402" s="131" t="str">
        <f t="shared" si="78"/>
        <v>Scanner Gearing (affects vibrato frequency)</v>
      </c>
      <c r="K402" s="98" t="str">
        <f t="shared" si="69"/>
        <v>2222,"Scanner Gearing (Vib Frequ)",0,"eep_valid",127,Track,"Scanner Gearing (affects vibrato frequency)"</v>
      </c>
    </row>
    <row r="403" spans="1:17" ht="15" customHeight="1" x14ac:dyDescent="0.2">
      <c r="A403" s="120"/>
      <c r="C403" s="128">
        <f t="shared" si="79"/>
        <v>2223</v>
      </c>
      <c r="E403" s="113" t="str">
        <f t="shared" si="77"/>
        <v>Chorus Dry (Bypass) Level</v>
      </c>
      <c r="F403" s="95" t="s">
        <v>875</v>
      </c>
      <c r="G403" s="95">
        <v>127</v>
      </c>
      <c r="H403" s="100" t="s">
        <v>696</v>
      </c>
      <c r="I403" s="100"/>
      <c r="J403" s="131" t="str">
        <f t="shared" si="78"/>
        <v>Chorus Effect Amount (wet signal)</v>
      </c>
      <c r="K403" s="98" t="str">
        <f t="shared" si="69"/>
        <v>2223,"Chorus Dry (Bypass) Level",0,"eep_valid",127,Track,"Chorus Effect Amount (wet signal)"</v>
      </c>
    </row>
    <row r="404" spans="1:17" ht="15" customHeight="1" x14ac:dyDescent="0.2">
      <c r="A404" s="120"/>
      <c r="C404" s="128">
        <f t="shared" si="79"/>
        <v>2224</v>
      </c>
      <c r="E404" s="113" t="str">
        <f t="shared" si="77"/>
        <v>Chorus Wet (Scanner) Level</v>
      </c>
      <c r="F404" s="95" t="s">
        <v>875</v>
      </c>
      <c r="G404" s="95">
        <v>127</v>
      </c>
      <c r="H404" s="100" t="s">
        <v>696</v>
      </c>
      <c r="I404" s="100"/>
      <c r="J404" s="131" t="str">
        <f t="shared" si="78"/>
        <v>Chorus Bypass Amount (wet signal)</v>
      </c>
      <c r="K404" s="98" t="str">
        <f t="shared" si="69"/>
        <v>2224,"Chorus Wet (Scanner) Level",0,"eep_valid",127,Track,"Chorus Bypass Amount (wet signal)"</v>
      </c>
    </row>
    <row r="405" spans="1:17" ht="15" customHeight="1" x14ac:dyDescent="0.2">
      <c r="A405" s="120"/>
      <c r="C405" s="128">
        <f t="shared" si="79"/>
        <v>2225</v>
      </c>
      <c r="E405" s="113" t="str">
        <f t="shared" si="77"/>
        <v>Modulation @V1</v>
      </c>
      <c r="F405" s="95" t="s">
        <v>875</v>
      </c>
      <c r="G405" s="95">
        <v>127</v>
      </c>
      <c r="H405" s="100" t="s">
        <v>696</v>
      </c>
      <c r="I405" s="100"/>
      <c r="J405" s="131" t="str">
        <f t="shared" si="78"/>
        <v>Modulation @V1 Factor</v>
      </c>
      <c r="K405" s="98" t="str">
        <f t="shared" si="69"/>
        <v>2225,"Modulation @V1",0,"eep_valid",127,Track,"Modulation @V1 Factor"</v>
      </c>
    </row>
    <row r="406" spans="1:17" ht="15" customHeight="1" x14ac:dyDescent="0.2">
      <c r="A406" s="120"/>
      <c r="C406" s="128">
        <f t="shared" si="79"/>
        <v>2226</v>
      </c>
      <c r="E406" s="113" t="str">
        <f t="shared" si="77"/>
        <v>Modulation @C1</v>
      </c>
      <c r="F406" s="95" t="s">
        <v>875</v>
      </c>
      <c r="G406" s="95">
        <v>127</v>
      </c>
      <c r="H406" s="100" t="s">
        <v>696</v>
      </c>
      <c r="I406" s="100"/>
      <c r="J406" s="131" t="str">
        <f t="shared" si="78"/>
        <v>Modulation @C1 Factor</v>
      </c>
      <c r="K406" s="98" t="str">
        <f t="shared" si="69"/>
        <v>2226,"Modulation @C1",0,"eep_valid",127,Track,"Modulation @C1 Factor"</v>
      </c>
    </row>
    <row r="407" spans="1:17" ht="15" customHeight="1" x14ac:dyDescent="0.2">
      <c r="A407" s="120"/>
      <c r="C407" s="128">
        <f t="shared" si="79"/>
        <v>2227</v>
      </c>
      <c r="E407" s="113" t="str">
        <f t="shared" si="77"/>
        <v>Modulation @V2</v>
      </c>
      <c r="F407" s="95" t="s">
        <v>875</v>
      </c>
      <c r="G407" s="95">
        <v>127</v>
      </c>
      <c r="H407" s="100" t="s">
        <v>696</v>
      </c>
      <c r="I407" s="100"/>
      <c r="J407" s="131" t="str">
        <f t="shared" si="78"/>
        <v>Modulation @V2 Factor</v>
      </c>
      <c r="K407" s="98" t="str">
        <f t="shared" si="69"/>
        <v>2227,"Modulation @V2",0,"eep_valid",127,Track,"Modulation @V2 Factor"</v>
      </c>
    </row>
    <row r="408" spans="1:17" ht="15" customHeight="1" x14ac:dyDescent="0.2">
      <c r="A408" s="120"/>
      <c r="C408" s="128">
        <f t="shared" si="79"/>
        <v>2228</v>
      </c>
      <c r="E408" s="113" t="str">
        <f t="shared" si="77"/>
        <v>Modulation @C2</v>
      </c>
      <c r="F408" s="95" t="s">
        <v>875</v>
      </c>
      <c r="G408" s="95">
        <v>127</v>
      </c>
      <c r="H408" s="100" t="s">
        <v>696</v>
      </c>
      <c r="I408" s="100"/>
      <c r="J408" s="131" t="str">
        <f t="shared" si="78"/>
        <v>Modulation @C2 Factor</v>
      </c>
      <c r="K408" s="98" t="str">
        <f t="shared" si="69"/>
        <v>2228,"Modulation @C2",0,"eep_valid",127,Track,"Modulation @C2 Factor"</v>
      </c>
    </row>
    <row r="409" spans="1:17" ht="15" customHeight="1" x14ac:dyDescent="0.2">
      <c r="A409" s="120"/>
      <c r="C409" s="128">
        <f t="shared" si="79"/>
        <v>2229</v>
      </c>
      <c r="E409" s="113" t="str">
        <f t="shared" si="77"/>
        <v>Modulation @V3</v>
      </c>
      <c r="F409" s="95" t="s">
        <v>875</v>
      </c>
      <c r="G409" s="95">
        <v>127</v>
      </c>
      <c r="H409" s="100" t="s">
        <v>696</v>
      </c>
      <c r="I409" s="100"/>
      <c r="J409" s="131" t="str">
        <f t="shared" si="78"/>
        <v>Modulation @V3 Factor</v>
      </c>
      <c r="K409" s="98" t="str">
        <f t="shared" si="69"/>
        <v>2229,"Modulation @V3",0,"eep_valid",127,Track,"Modulation @V3 Factor"</v>
      </c>
    </row>
    <row r="410" spans="1:17" ht="15" customHeight="1" x14ac:dyDescent="0.2">
      <c r="A410" s="120"/>
      <c r="C410" s="128">
        <f t="shared" si="79"/>
        <v>2230</v>
      </c>
      <c r="E410" s="113" t="str">
        <f t="shared" si="77"/>
        <v>Modulation @C3</v>
      </c>
      <c r="F410" s="95" t="s">
        <v>875</v>
      </c>
      <c r="G410" s="95">
        <v>127</v>
      </c>
      <c r="H410" s="100" t="s">
        <v>696</v>
      </c>
      <c r="I410" s="100"/>
      <c r="J410" s="131" t="str">
        <f t="shared" si="78"/>
        <v>Modulation @C3 Factor</v>
      </c>
      <c r="K410" s="98" t="str">
        <f t="shared" si="69"/>
        <v>2230,"Modulation @C3",0,"eep_valid",127,Track,"Modulation @C3 Factor"</v>
      </c>
    </row>
    <row r="411" spans="1:17" s="93" customFormat="1" ht="15" customHeight="1" x14ac:dyDescent="0.2">
      <c r="A411" s="120"/>
      <c r="C411" s="108" t="s">
        <v>228</v>
      </c>
      <c r="D411" s="108"/>
      <c r="E411" s="109" t="s">
        <v>1336</v>
      </c>
      <c r="F411" s="108"/>
      <c r="G411" s="108">
        <v>0</v>
      </c>
      <c r="H411" s="108" t="s">
        <v>234</v>
      </c>
      <c r="I411" s="108"/>
      <c r="J411" s="133" t="str">
        <f>CONCATENATE(E411,", saved to EEPROM startup defaults")</f>
        <v>ScannerVib Program 2 Setup (M3/M100), saved to EEPROM startup defaults</v>
      </c>
      <c r="K411" s="98" t="str">
        <f t="shared" si="69"/>
        <v>#,"ScannerVib Program 2 Setup (M3/M100)",0,"",0,None,"ScannerVib Program 2 Setup (M3/M100), saved to EEPROM startup defaults"</v>
      </c>
      <c r="N411" s="108"/>
      <c r="O411" s="108"/>
      <c r="P411" s="108"/>
      <c r="Q411" s="108"/>
    </row>
    <row r="412" spans="1:17" ht="15" customHeight="1" x14ac:dyDescent="0.2">
      <c r="A412" s="120"/>
      <c r="C412" s="95">
        <v>2232</v>
      </c>
      <c r="E412" s="113" t="str">
        <f t="shared" ref="E412:E426" si="80">E396</f>
        <v>Pre-Emphasis (Treble Gain)</v>
      </c>
      <c r="F412" s="95" t="s">
        <v>875</v>
      </c>
      <c r="G412" s="95">
        <v>127</v>
      </c>
      <c r="H412" s="100" t="s">
        <v>696</v>
      </c>
      <c r="I412" s="100"/>
      <c r="J412" s="131" t="str">
        <f t="shared" ref="J412:J426" si="81">J396</f>
        <v>Vibrato Circuit PreEmphasis (treble gain when Vib/Ch on)</v>
      </c>
      <c r="K412" s="98" t="str">
        <f t="shared" si="69"/>
        <v>2232,"Pre-Emphasis (Treble Gain)",0,"eep_valid",127,Track,"Vibrato Circuit PreEmphasis (treble gain when Vib/Ch on)"</v>
      </c>
    </row>
    <row r="413" spans="1:17" ht="15" customHeight="1" x14ac:dyDescent="0.2">
      <c r="A413" s="120"/>
      <c r="C413" s="128">
        <f>C412+1</f>
        <v>2233</v>
      </c>
      <c r="E413" s="113" t="str">
        <f t="shared" si="80"/>
        <v>LC Line Age/AM Amplitude Modulation</v>
      </c>
      <c r="F413" s="95" t="s">
        <v>875</v>
      </c>
      <c r="G413" s="95">
        <v>127</v>
      </c>
      <c r="H413" s="100" t="s">
        <v>696</v>
      </c>
      <c r="I413" s="100"/>
      <c r="J413" s="131" t="str">
        <f t="shared" si="81"/>
        <v>LC Delay Line Capacitor Age (affects amplitude modulation)</v>
      </c>
      <c r="K413" s="98" t="str">
        <f t="shared" si="69"/>
        <v>2233,"LC Line Age/AM Amplitude Modulation",0,"eep_valid",127,Track,"LC Delay Line Capacitor Age (affects amplitude modulation)"</v>
      </c>
    </row>
    <row r="414" spans="1:17" ht="15" customHeight="1" x14ac:dyDescent="0.2">
      <c r="A414" s="120"/>
      <c r="C414" s="128">
        <f t="shared" ref="C414:C426" si="82">C413+1</f>
        <v>2234</v>
      </c>
      <c r="E414" s="113" t="str">
        <f t="shared" si="80"/>
        <v>LC Line Feedback</v>
      </c>
      <c r="F414" s="95" t="s">
        <v>875</v>
      </c>
      <c r="G414" s="95">
        <v>127</v>
      </c>
      <c r="H414" s="100" t="s">
        <v>696</v>
      </c>
      <c r="I414" s="100"/>
      <c r="J414" s="131" t="str">
        <f t="shared" si="81"/>
        <v>Delay Line Feedback ('celeste' effect on M100/H100)</v>
      </c>
      <c r="K414" s="98" t="str">
        <f t="shared" si="69"/>
        <v>2234,"LC Line Feedback",0,"eep_valid",127,Track,"Delay Line Feedback ('celeste' effect on M100/H100)"</v>
      </c>
    </row>
    <row r="415" spans="1:17" ht="15" customHeight="1" x14ac:dyDescent="0.2">
      <c r="A415" s="120"/>
      <c r="C415" s="128">
        <f t="shared" si="82"/>
        <v>2235</v>
      </c>
      <c r="E415" s="113" t="str">
        <f t="shared" si="80"/>
        <v>LC Line Reflection</v>
      </c>
      <c r="F415" s="95" t="s">
        <v>875</v>
      </c>
      <c r="G415" s="95">
        <v>127</v>
      </c>
      <c r="H415" s="100" t="s">
        <v>696</v>
      </c>
      <c r="I415" s="100"/>
      <c r="J415" s="131" t="str">
        <f t="shared" si="81"/>
        <v>Delay Line Reflection (increases with cap age)</v>
      </c>
      <c r="K415" s="98" t="str">
        <f t="shared" si="69"/>
        <v>2235,"LC Line Reflection",0,"eep_valid",127,Track,"Delay Line Reflection (increases with cap age)"</v>
      </c>
    </row>
    <row r="416" spans="1:17" ht="15" customHeight="1" x14ac:dyDescent="0.2">
      <c r="A416" s="120"/>
      <c r="C416" s="128">
        <f t="shared" si="82"/>
        <v>2236</v>
      </c>
      <c r="E416" s="113" t="str">
        <f t="shared" si="80"/>
        <v>LC Line Response Cutoff Frequency</v>
      </c>
      <c r="F416" s="95" t="s">
        <v>875</v>
      </c>
      <c r="G416" s="95">
        <v>127</v>
      </c>
      <c r="H416" s="100" t="s">
        <v>696</v>
      </c>
      <c r="I416" s="100"/>
      <c r="J416" s="131" t="str">
        <f t="shared" si="81"/>
        <v>Delay Line Frequency Response</v>
      </c>
      <c r="K416" s="98" t="str">
        <f t="shared" si="69"/>
        <v>2236,"LC Line Response Cutoff Frequency",0,"eep_valid",127,Track,"Delay Line Frequency Response"</v>
      </c>
    </row>
    <row r="417" spans="1:17" ht="15" customHeight="1" x14ac:dyDescent="0.2">
      <c r="A417" s="120"/>
      <c r="C417" s="128">
        <f t="shared" si="82"/>
        <v>2237</v>
      </c>
      <c r="E417" s="113" t="str">
        <f t="shared" si="80"/>
        <v>LC PhaseLk/Line Cutoff Shelving Level</v>
      </c>
      <c r="F417" s="95" t="s">
        <v>875</v>
      </c>
      <c r="G417" s="95">
        <v>127</v>
      </c>
      <c r="H417" s="100" t="s">
        <v>696</v>
      </c>
      <c r="I417" s="100"/>
      <c r="J417" s="131" t="str">
        <f t="shared" si="81"/>
        <v>Scanner High Frequency Leakage (parasitic feedthrough)</v>
      </c>
      <c r="K417" s="98" t="str">
        <f t="shared" si="69"/>
        <v>2237,"LC PhaseLk/Line Cutoff Shelving Level",0,"eep_valid",127,Track,"Scanner High Frequency Leakage (parasitic feedthrough)"</v>
      </c>
    </row>
    <row r="418" spans="1:17" ht="15" customHeight="1" x14ac:dyDescent="0.2">
      <c r="A418" s="120"/>
      <c r="C418" s="128">
        <f t="shared" si="82"/>
        <v>2238</v>
      </c>
      <c r="E418" s="113" t="str">
        <f t="shared" si="80"/>
        <v>Scanner Gearing (Vib Frequ)</v>
      </c>
      <c r="F418" s="95" t="s">
        <v>875</v>
      </c>
      <c r="G418" s="95">
        <v>127</v>
      </c>
      <c r="H418" s="100" t="s">
        <v>696</v>
      </c>
      <c r="I418" s="100"/>
      <c r="J418" s="131" t="str">
        <f t="shared" si="81"/>
        <v>Scanner Gearing (affects vibrato frequency)</v>
      </c>
      <c r="K418" s="98" t="str">
        <f t="shared" si="69"/>
        <v>2238,"Scanner Gearing (Vib Frequ)",0,"eep_valid",127,Track,"Scanner Gearing (affects vibrato frequency)"</v>
      </c>
    </row>
    <row r="419" spans="1:17" ht="15" customHeight="1" x14ac:dyDescent="0.2">
      <c r="A419" s="120"/>
      <c r="C419" s="128">
        <f t="shared" si="82"/>
        <v>2239</v>
      </c>
      <c r="E419" s="113" t="str">
        <f t="shared" si="80"/>
        <v>Chorus Dry (Bypass) Level</v>
      </c>
      <c r="F419" s="95" t="s">
        <v>875</v>
      </c>
      <c r="G419" s="95">
        <v>127</v>
      </c>
      <c r="H419" s="100" t="s">
        <v>696</v>
      </c>
      <c r="I419" s="100"/>
      <c r="J419" s="131" t="str">
        <f t="shared" si="81"/>
        <v>Chorus Effect Amount (wet signal)</v>
      </c>
      <c r="K419" s="98" t="str">
        <f t="shared" si="69"/>
        <v>2239,"Chorus Dry (Bypass) Level",0,"eep_valid",127,Track,"Chorus Effect Amount (wet signal)"</v>
      </c>
    </row>
    <row r="420" spans="1:17" ht="15" customHeight="1" x14ac:dyDescent="0.2">
      <c r="A420" s="120"/>
      <c r="C420" s="128">
        <f t="shared" si="82"/>
        <v>2240</v>
      </c>
      <c r="E420" s="113" t="str">
        <f t="shared" si="80"/>
        <v>Chorus Wet (Scanner) Level</v>
      </c>
      <c r="F420" s="95" t="s">
        <v>875</v>
      </c>
      <c r="G420" s="95">
        <v>127</v>
      </c>
      <c r="H420" s="100" t="s">
        <v>696</v>
      </c>
      <c r="I420" s="100"/>
      <c r="J420" s="131" t="str">
        <f t="shared" si="81"/>
        <v>Chorus Bypass Amount (wet signal)</v>
      </c>
      <c r="K420" s="98" t="str">
        <f t="shared" si="69"/>
        <v>2240,"Chorus Wet (Scanner) Level",0,"eep_valid",127,Track,"Chorus Bypass Amount (wet signal)"</v>
      </c>
    </row>
    <row r="421" spans="1:17" ht="15" customHeight="1" x14ac:dyDescent="0.2">
      <c r="A421" s="120"/>
      <c r="C421" s="128">
        <f t="shared" si="82"/>
        <v>2241</v>
      </c>
      <c r="E421" s="113" t="str">
        <f t="shared" si="80"/>
        <v>Modulation @V1</v>
      </c>
      <c r="F421" s="95" t="s">
        <v>875</v>
      </c>
      <c r="G421" s="95">
        <v>127</v>
      </c>
      <c r="H421" s="100" t="s">
        <v>696</v>
      </c>
      <c r="I421" s="100"/>
      <c r="J421" s="131" t="str">
        <f t="shared" si="81"/>
        <v>Modulation @V1 Factor</v>
      </c>
      <c r="K421" s="98" t="str">
        <f t="shared" si="69"/>
        <v>2241,"Modulation @V1",0,"eep_valid",127,Track,"Modulation @V1 Factor"</v>
      </c>
    </row>
    <row r="422" spans="1:17" ht="15" customHeight="1" x14ac:dyDescent="0.2">
      <c r="A422" s="120"/>
      <c r="C422" s="128">
        <f t="shared" si="82"/>
        <v>2242</v>
      </c>
      <c r="E422" s="113" t="str">
        <f t="shared" si="80"/>
        <v>Modulation @C1</v>
      </c>
      <c r="F422" s="95" t="s">
        <v>875</v>
      </c>
      <c r="G422" s="95">
        <v>127</v>
      </c>
      <c r="H422" s="100" t="s">
        <v>696</v>
      </c>
      <c r="I422" s="100"/>
      <c r="J422" s="131" t="str">
        <f t="shared" si="81"/>
        <v>Modulation @C1 Factor</v>
      </c>
      <c r="K422" s="98" t="str">
        <f t="shared" si="69"/>
        <v>2242,"Modulation @C1",0,"eep_valid",127,Track,"Modulation @C1 Factor"</v>
      </c>
    </row>
    <row r="423" spans="1:17" ht="15" customHeight="1" x14ac:dyDescent="0.2">
      <c r="A423" s="120"/>
      <c r="C423" s="128">
        <f t="shared" si="82"/>
        <v>2243</v>
      </c>
      <c r="E423" s="113" t="str">
        <f t="shared" si="80"/>
        <v>Modulation @V2</v>
      </c>
      <c r="F423" s="95" t="s">
        <v>875</v>
      </c>
      <c r="G423" s="95">
        <v>127</v>
      </c>
      <c r="H423" s="100" t="s">
        <v>696</v>
      </c>
      <c r="I423" s="100"/>
      <c r="J423" s="131" t="str">
        <f t="shared" si="81"/>
        <v>Modulation @V2 Factor</v>
      </c>
      <c r="K423" s="98" t="str">
        <f t="shared" si="69"/>
        <v>2243,"Modulation @V2",0,"eep_valid",127,Track,"Modulation @V2 Factor"</v>
      </c>
    </row>
    <row r="424" spans="1:17" ht="15" customHeight="1" x14ac:dyDescent="0.2">
      <c r="A424" s="120"/>
      <c r="C424" s="128">
        <f t="shared" si="82"/>
        <v>2244</v>
      </c>
      <c r="E424" s="113" t="str">
        <f t="shared" si="80"/>
        <v>Modulation @C2</v>
      </c>
      <c r="F424" s="95" t="s">
        <v>875</v>
      </c>
      <c r="G424" s="95">
        <v>127</v>
      </c>
      <c r="H424" s="100" t="s">
        <v>696</v>
      </c>
      <c r="I424" s="100"/>
      <c r="J424" s="131" t="str">
        <f t="shared" si="81"/>
        <v>Modulation @C2 Factor</v>
      </c>
      <c r="K424" s="98" t="str">
        <f t="shared" si="69"/>
        <v>2244,"Modulation @C2",0,"eep_valid",127,Track,"Modulation @C2 Factor"</v>
      </c>
    </row>
    <row r="425" spans="1:17" ht="15" customHeight="1" x14ac:dyDescent="0.2">
      <c r="A425" s="120"/>
      <c r="C425" s="128">
        <f t="shared" si="82"/>
        <v>2245</v>
      </c>
      <c r="E425" s="113" t="str">
        <f t="shared" si="80"/>
        <v>Modulation @V3</v>
      </c>
      <c r="F425" s="95" t="s">
        <v>875</v>
      </c>
      <c r="G425" s="95">
        <v>127</v>
      </c>
      <c r="H425" s="100" t="s">
        <v>696</v>
      </c>
      <c r="I425" s="100"/>
      <c r="J425" s="131" t="str">
        <f t="shared" si="81"/>
        <v>Modulation @V3 Factor</v>
      </c>
      <c r="K425" s="98" t="str">
        <f t="shared" si="69"/>
        <v>2245,"Modulation @V3",0,"eep_valid",127,Track,"Modulation @V3 Factor"</v>
      </c>
    </row>
    <row r="426" spans="1:17" ht="15" customHeight="1" x14ac:dyDescent="0.2">
      <c r="A426" s="120"/>
      <c r="C426" s="128">
        <f t="shared" si="82"/>
        <v>2246</v>
      </c>
      <c r="E426" s="113" t="str">
        <f t="shared" si="80"/>
        <v>Modulation @C3</v>
      </c>
      <c r="F426" s="95" t="s">
        <v>875</v>
      </c>
      <c r="G426" s="95">
        <v>127</v>
      </c>
      <c r="H426" s="100" t="s">
        <v>696</v>
      </c>
      <c r="I426" s="100"/>
      <c r="J426" s="131" t="str">
        <f t="shared" si="81"/>
        <v>Modulation @C3 Factor</v>
      </c>
      <c r="K426" s="98" t="str">
        <f t="shared" si="69"/>
        <v>2246,"Modulation @C3",0,"eep_valid",127,Track,"Modulation @C3 Factor"</v>
      </c>
    </row>
    <row r="427" spans="1:17" s="93" customFormat="1" ht="15" customHeight="1" x14ac:dyDescent="0.2">
      <c r="A427" s="120"/>
      <c r="C427" s="108" t="s">
        <v>228</v>
      </c>
      <c r="D427" s="108"/>
      <c r="E427" s="109" t="s">
        <v>1337</v>
      </c>
      <c r="F427" s="108"/>
      <c r="G427" s="108">
        <v>0</v>
      </c>
      <c r="H427" s="108" t="s">
        <v>234</v>
      </c>
      <c r="I427" s="108"/>
      <c r="J427" s="133" t="str">
        <f>CONCATENATE(E427,", saved to EEPROM startup defaults")</f>
        <v>ScannerVib Program 3 Setup (H100), saved to EEPROM startup defaults</v>
      </c>
      <c r="K427" s="98" t="str">
        <f t="shared" ref="K427:K490" si="83">CONCATENATE(C427,",""",E427,""",",0,",""",F427,""",",G427,",","",H427,",""",J427,"""")</f>
        <v>#,"ScannerVib Program 3 Setup (H100)",0,"",0,None,"ScannerVib Program 3 Setup (H100), saved to EEPROM startup defaults"</v>
      </c>
      <c r="N427" s="108"/>
      <c r="O427" s="108"/>
      <c r="P427" s="108"/>
      <c r="Q427" s="108"/>
    </row>
    <row r="428" spans="1:17" ht="15" customHeight="1" x14ac:dyDescent="0.2">
      <c r="A428" s="120"/>
      <c r="C428" s="95">
        <v>2248</v>
      </c>
      <c r="E428" s="113" t="str">
        <f t="shared" ref="E428:E442" si="84">E412</f>
        <v>Pre-Emphasis (Treble Gain)</v>
      </c>
      <c r="F428" s="95" t="s">
        <v>875</v>
      </c>
      <c r="G428" s="95">
        <v>127</v>
      </c>
      <c r="H428" s="100" t="s">
        <v>696</v>
      </c>
      <c r="I428" s="100"/>
      <c r="J428" s="131" t="str">
        <f t="shared" ref="J428:J442" si="85">J412</f>
        <v>Vibrato Circuit PreEmphasis (treble gain when Vib/Ch on)</v>
      </c>
      <c r="K428" s="98" t="str">
        <f t="shared" si="83"/>
        <v>2248,"Pre-Emphasis (Treble Gain)",0,"eep_valid",127,Track,"Vibrato Circuit PreEmphasis (treble gain when Vib/Ch on)"</v>
      </c>
    </row>
    <row r="429" spans="1:17" ht="15" customHeight="1" x14ac:dyDescent="0.2">
      <c r="A429" s="120"/>
      <c r="C429" s="128">
        <f>C428+1</f>
        <v>2249</v>
      </c>
      <c r="E429" s="113" t="str">
        <f t="shared" si="84"/>
        <v>LC Line Age/AM Amplitude Modulation</v>
      </c>
      <c r="F429" s="95" t="s">
        <v>875</v>
      </c>
      <c r="G429" s="95">
        <v>127</v>
      </c>
      <c r="H429" s="100" t="s">
        <v>696</v>
      </c>
      <c r="I429" s="100"/>
      <c r="J429" s="131" t="str">
        <f t="shared" si="85"/>
        <v>LC Delay Line Capacitor Age (affects amplitude modulation)</v>
      </c>
      <c r="K429" s="98" t="str">
        <f t="shared" si="83"/>
        <v>2249,"LC Line Age/AM Amplitude Modulation",0,"eep_valid",127,Track,"LC Delay Line Capacitor Age (affects amplitude modulation)"</v>
      </c>
    </row>
    <row r="430" spans="1:17" ht="15" customHeight="1" x14ac:dyDescent="0.2">
      <c r="A430" s="120"/>
      <c r="C430" s="128">
        <f t="shared" ref="C430:C442" si="86">C429+1</f>
        <v>2250</v>
      </c>
      <c r="E430" s="113" t="str">
        <f t="shared" si="84"/>
        <v>LC Line Feedback</v>
      </c>
      <c r="F430" s="95" t="s">
        <v>875</v>
      </c>
      <c r="G430" s="95">
        <v>127</v>
      </c>
      <c r="H430" s="100" t="s">
        <v>696</v>
      </c>
      <c r="I430" s="100"/>
      <c r="J430" s="131" t="str">
        <f t="shared" si="85"/>
        <v>Delay Line Feedback ('celeste' effect on M100/H100)</v>
      </c>
      <c r="K430" s="98" t="str">
        <f t="shared" si="83"/>
        <v>2250,"LC Line Feedback",0,"eep_valid",127,Track,"Delay Line Feedback ('celeste' effect on M100/H100)"</v>
      </c>
    </row>
    <row r="431" spans="1:17" ht="15" customHeight="1" x14ac:dyDescent="0.2">
      <c r="A431" s="120"/>
      <c r="C431" s="128">
        <f t="shared" si="86"/>
        <v>2251</v>
      </c>
      <c r="E431" s="113" t="str">
        <f t="shared" si="84"/>
        <v>LC Line Reflection</v>
      </c>
      <c r="F431" s="95" t="s">
        <v>875</v>
      </c>
      <c r="G431" s="95">
        <v>127</v>
      </c>
      <c r="H431" s="100" t="s">
        <v>696</v>
      </c>
      <c r="I431" s="100"/>
      <c r="J431" s="131" t="str">
        <f t="shared" si="85"/>
        <v>Delay Line Reflection (increases with cap age)</v>
      </c>
      <c r="K431" s="98" t="str">
        <f t="shared" si="83"/>
        <v>2251,"LC Line Reflection",0,"eep_valid",127,Track,"Delay Line Reflection (increases with cap age)"</v>
      </c>
    </row>
    <row r="432" spans="1:17" ht="15" customHeight="1" x14ac:dyDescent="0.2">
      <c r="A432" s="120"/>
      <c r="C432" s="128">
        <f t="shared" si="86"/>
        <v>2252</v>
      </c>
      <c r="E432" s="113" t="str">
        <f t="shared" si="84"/>
        <v>LC Line Response Cutoff Frequency</v>
      </c>
      <c r="F432" s="95" t="s">
        <v>875</v>
      </c>
      <c r="G432" s="95">
        <v>127</v>
      </c>
      <c r="H432" s="100" t="s">
        <v>696</v>
      </c>
      <c r="I432" s="100"/>
      <c r="J432" s="131" t="str">
        <f t="shared" si="85"/>
        <v>Delay Line Frequency Response</v>
      </c>
      <c r="K432" s="98" t="str">
        <f t="shared" si="83"/>
        <v>2252,"LC Line Response Cutoff Frequency",0,"eep_valid",127,Track,"Delay Line Frequency Response"</v>
      </c>
    </row>
    <row r="433" spans="1:17" ht="15" customHeight="1" x14ac:dyDescent="0.2">
      <c r="A433" s="120"/>
      <c r="C433" s="128">
        <f t="shared" si="86"/>
        <v>2253</v>
      </c>
      <c r="E433" s="113" t="str">
        <f t="shared" si="84"/>
        <v>LC PhaseLk/Line Cutoff Shelving Level</v>
      </c>
      <c r="F433" s="95" t="s">
        <v>875</v>
      </c>
      <c r="G433" s="95">
        <v>127</v>
      </c>
      <c r="H433" s="100" t="s">
        <v>696</v>
      </c>
      <c r="I433" s="100"/>
      <c r="J433" s="131" t="str">
        <f t="shared" si="85"/>
        <v>Scanner High Frequency Leakage (parasitic feedthrough)</v>
      </c>
      <c r="K433" s="98" t="str">
        <f t="shared" si="83"/>
        <v>2253,"LC PhaseLk/Line Cutoff Shelving Level",0,"eep_valid",127,Track,"Scanner High Frequency Leakage (parasitic feedthrough)"</v>
      </c>
    </row>
    <row r="434" spans="1:17" ht="15" customHeight="1" x14ac:dyDescent="0.2">
      <c r="A434" s="120"/>
      <c r="C434" s="128">
        <f t="shared" si="86"/>
        <v>2254</v>
      </c>
      <c r="E434" s="113" t="str">
        <f t="shared" si="84"/>
        <v>Scanner Gearing (Vib Frequ)</v>
      </c>
      <c r="F434" s="95" t="s">
        <v>875</v>
      </c>
      <c r="G434" s="95">
        <v>127</v>
      </c>
      <c r="H434" s="100" t="s">
        <v>696</v>
      </c>
      <c r="I434" s="100"/>
      <c r="J434" s="131" t="str">
        <f t="shared" si="85"/>
        <v>Scanner Gearing (affects vibrato frequency)</v>
      </c>
      <c r="K434" s="98" t="str">
        <f t="shared" si="83"/>
        <v>2254,"Scanner Gearing (Vib Frequ)",0,"eep_valid",127,Track,"Scanner Gearing (affects vibrato frequency)"</v>
      </c>
    </row>
    <row r="435" spans="1:17" ht="15" customHeight="1" x14ac:dyDescent="0.2">
      <c r="A435" s="120"/>
      <c r="C435" s="128">
        <f t="shared" si="86"/>
        <v>2255</v>
      </c>
      <c r="E435" s="113" t="str">
        <f t="shared" si="84"/>
        <v>Chorus Dry (Bypass) Level</v>
      </c>
      <c r="F435" s="95" t="s">
        <v>875</v>
      </c>
      <c r="G435" s="95">
        <v>127</v>
      </c>
      <c r="H435" s="100" t="s">
        <v>696</v>
      </c>
      <c r="I435" s="100"/>
      <c r="J435" s="131" t="str">
        <f t="shared" si="85"/>
        <v>Chorus Effect Amount (wet signal)</v>
      </c>
      <c r="K435" s="98" t="str">
        <f t="shared" si="83"/>
        <v>2255,"Chorus Dry (Bypass) Level",0,"eep_valid",127,Track,"Chorus Effect Amount (wet signal)"</v>
      </c>
    </row>
    <row r="436" spans="1:17" ht="15" customHeight="1" x14ac:dyDescent="0.2">
      <c r="A436" s="120"/>
      <c r="C436" s="128">
        <f t="shared" si="86"/>
        <v>2256</v>
      </c>
      <c r="E436" s="113" t="str">
        <f t="shared" si="84"/>
        <v>Chorus Wet (Scanner) Level</v>
      </c>
      <c r="F436" s="95" t="s">
        <v>875</v>
      </c>
      <c r="G436" s="95">
        <v>127</v>
      </c>
      <c r="H436" s="100" t="s">
        <v>696</v>
      </c>
      <c r="I436" s="100"/>
      <c r="J436" s="131" t="str">
        <f t="shared" si="85"/>
        <v>Chorus Bypass Amount (wet signal)</v>
      </c>
      <c r="K436" s="98" t="str">
        <f t="shared" si="83"/>
        <v>2256,"Chorus Wet (Scanner) Level",0,"eep_valid",127,Track,"Chorus Bypass Amount (wet signal)"</v>
      </c>
    </row>
    <row r="437" spans="1:17" ht="15" customHeight="1" x14ac:dyDescent="0.2">
      <c r="A437" s="120"/>
      <c r="C437" s="128">
        <f t="shared" si="86"/>
        <v>2257</v>
      </c>
      <c r="E437" s="113" t="str">
        <f t="shared" si="84"/>
        <v>Modulation @V1</v>
      </c>
      <c r="F437" s="95" t="s">
        <v>875</v>
      </c>
      <c r="G437" s="95">
        <v>127</v>
      </c>
      <c r="H437" s="100" t="s">
        <v>696</v>
      </c>
      <c r="I437" s="100"/>
      <c r="J437" s="131" t="str">
        <f t="shared" si="85"/>
        <v>Modulation @V1 Factor</v>
      </c>
      <c r="K437" s="98" t="str">
        <f t="shared" si="83"/>
        <v>2257,"Modulation @V1",0,"eep_valid",127,Track,"Modulation @V1 Factor"</v>
      </c>
    </row>
    <row r="438" spans="1:17" ht="15" customHeight="1" x14ac:dyDescent="0.2">
      <c r="A438" s="120"/>
      <c r="C438" s="128">
        <f t="shared" si="86"/>
        <v>2258</v>
      </c>
      <c r="E438" s="113" t="str">
        <f t="shared" si="84"/>
        <v>Modulation @C1</v>
      </c>
      <c r="F438" s="95" t="s">
        <v>875</v>
      </c>
      <c r="G438" s="95">
        <v>127</v>
      </c>
      <c r="H438" s="100" t="s">
        <v>696</v>
      </c>
      <c r="I438" s="100"/>
      <c r="J438" s="131" t="str">
        <f t="shared" si="85"/>
        <v>Modulation @C1 Factor</v>
      </c>
      <c r="K438" s="98" t="str">
        <f t="shared" si="83"/>
        <v>2258,"Modulation @C1",0,"eep_valid",127,Track,"Modulation @C1 Factor"</v>
      </c>
    </row>
    <row r="439" spans="1:17" ht="15" customHeight="1" x14ac:dyDescent="0.2">
      <c r="A439" s="120"/>
      <c r="C439" s="128">
        <f t="shared" si="86"/>
        <v>2259</v>
      </c>
      <c r="E439" s="113" t="str">
        <f t="shared" si="84"/>
        <v>Modulation @V2</v>
      </c>
      <c r="F439" s="95" t="s">
        <v>875</v>
      </c>
      <c r="G439" s="95">
        <v>127</v>
      </c>
      <c r="H439" s="100" t="s">
        <v>696</v>
      </c>
      <c r="I439" s="100"/>
      <c r="J439" s="131" t="str">
        <f t="shared" si="85"/>
        <v>Modulation @V2 Factor</v>
      </c>
      <c r="K439" s="98" t="str">
        <f t="shared" si="83"/>
        <v>2259,"Modulation @V2",0,"eep_valid",127,Track,"Modulation @V2 Factor"</v>
      </c>
    </row>
    <row r="440" spans="1:17" ht="15" customHeight="1" x14ac:dyDescent="0.2">
      <c r="A440" s="120"/>
      <c r="C440" s="128">
        <f t="shared" si="86"/>
        <v>2260</v>
      </c>
      <c r="E440" s="113" t="str">
        <f t="shared" si="84"/>
        <v>Modulation @C2</v>
      </c>
      <c r="F440" s="95" t="s">
        <v>875</v>
      </c>
      <c r="G440" s="95">
        <v>127</v>
      </c>
      <c r="H440" s="100" t="s">
        <v>696</v>
      </c>
      <c r="I440" s="100"/>
      <c r="J440" s="131" t="str">
        <f t="shared" si="85"/>
        <v>Modulation @C2 Factor</v>
      </c>
      <c r="K440" s="98" t="str">
        <f t="shared" si="83"/>
        <v>2260,"Modulation @C2",0,"eep_valid",127,Track,"Modulation @C2 Factor"</v>
      </c>
    </row>
    <row r="441" spans="1:17" ht="15" customHeight="1" x14ac:dyDescent="0.2">
      <c r="A441" s="120"/>
      <c r="C441" s="128">
        <f t="shared" si="86"/>
        <v>2261</v>
      </c>
      <c r="E441" s="113" t="str">
        <f t="shared" si="84"/>
        <v>Modulation @V3</v>
      </c>
      <c r="F441" s="95" t="s">
        <v>875</v>
      </c>
      <c r="G441" s="95">
        <v>127</v>
      </c>
      <c r="H441" s="100" t="s">
        <v>696</v>
      </c>
      <c r="I441" s="100"/>
      <c r="J441" s="131" t="str">
        <f t="shared" si="85"/>
        <v>Modulation @V3 Factor</v>
      </c>
      <c r="K441" s="98" t="str">
        <f t="shared" si="83"/>
        <v>2261,"Modulation @V3",0,"eep_valid",127,Track,"Modulation @V3 Factor"</v>
      </c>
    </row>
    <row r="442" spans="1:17" ht="15" customHeight="1" x14ac:dyDescent="0.2">
      <c r="A442" s="120"/>
      <c r="C442" s="128">
        <f t="shared" si="86"/>
        <v>2262</v>
      </c>
      <c r="E442" s="113" t="str">
        <f t="shared" si="84"/>
        <v>Modulation @C3</v>
      </c>
      <c r="F442" s="95" t="s">
        <v>875</v>
      </c>
      <c r="G442" s="95">
        <v>127</v>
      </c>
      <c r="H442" s="100" t="s">
        <v>696</v>
      </c>
      <c r="I442" s="100"/>
      <c r="J442" s="131" t="str">
        <f t="shared" si="85"/>
        <v>Modulation @C3 Factor</v>
      </c>
      <c r="K442" s="98" t="str">
        <f t="shared" si="83"/>
        <v>2262,"Modulation @C3",0,"eep_valid",127,Track,"Modulation @C3 Factor"</v>
      </c>
    </row>
    <row r="443" spans="1:17" s="93" customFormat="1" ht="15" customHeight="1" x14ac:dyDescent="0.2">
      <c r="A443" s="120"/>
      <c r="C443" s="108" t="s">
        <v>228</v>
      </c>
      <c r="D443" s="108"/>
      <c r="E443" s="109" t="s">
        <v>1699</v>
      </c>
      <c r="F443" s="108"/>
      <c r="G443" s="108">
        <v>0</v>
      </c>
      <c r="H443" s="108" t="s">
        <v>234</v>
      </c>
      <c r="I443" s="108"/>
      <c r="J443" s="133" t="str">
        <f>CONCATENATE(E443,", saved to EEPROM startup defaults")</f>
        <v>ScannerVib Program 4 Setup (LSI Sine), saved to EEPROM startup defaults</v>
      </c>
      <c r="K443" s="98" t="str">
        <f t="shared" si="83"/>
        <v>#,"ScannerVib Program 4 Setup (LSI Sine)",0,"",0,None,"ScannerVib Program 4 Setup (LSI Sine), saved to EEPROM startup defaults"</v>
      </c>
      <c r="N443" s="108"/>
      <c r="O443" s="108"/>
      <c r="P443" s="108"/>
      <c r="Q443" s="108"/>
    </row>
    <row r="444" spans="1:17" ht="15" customHeight="1" x14ac:dyDescent="0.2">
      <c r="A444" s="120"/>
      <c r="C444" s="95">
        <v>2264</v>
      </c>
      <c r="E444" s="113" t="str">
        <f t="shared" ref="E444:E458" si="87">E428</f>
        <v>Pre-Emphasis (Treble Gain)</v>
      </c>
      <c r="F444" s="95" t="s">
        <v>875</v>
      </c>
      <c r="G444" s="95">
        <v>127</v>
      </c>
      <c r="H444" s="100" t="s">
        <v>696</v>
      </c>
      <c r="I444" s="100"/>
      <c r="J444" s="131" t="str">
        <f t="shared" ref="J444:J458" si="88">J428</f>
        <v>Vibrato Circuit PreEmphasis (treble gain when Vib/Ch on)</v>
      </c>
      <c r="K444" s="98" t="str">
        <f t="shared" si="83"/>
        <v>2264,"Pre-Emphasis (Treble Gain)",0,"eep_valid",127,Track,"Vibrato Circuit PreEmphasis (treble gain when Vib/Ch on)"</v>
      </c>
    </row>
    <row r="445" spans="1:17" ht="15" customHeight="1" x14ac:dyDescent="0.2">
      <c r="A445" s="120"/>
      <c r="C445" s="128">
        <f>C444+1</f>
        <v>2265</v>
      </c>
      <c r="E445" s="113" t="str">
        <f t="shared" si="87"/>
        <v>LC Line Age/AM Amplitude Modulation</v>
      </c>
      <c r="F445" s="95" t="s">
        <v>875</v>
      </c>
      <c r="G445" s="95">
        <v>127</v>
      </c>
      <c r="H445" s="100" t="s">
        <v>696</v>
      </c>
      <c r="I445" s="100"/>
      <c r="J445" s="131" t="str">
        <f t="shared" si="88"/>
        <v>LC Delay Line Capacitor Age (affects amplitude modulation)</v>
      </c>
      <c r="K445" s="98" t="str">
        <f t="shared" si="83"/>
        <v>2265,"LC Line Age/AM Amplitude Modulation",0,"eep_valid",127,Track,"LC Delay Line Capacitor Age (affects amplitude modulation)"</v>
      </c>
    </row>
    <row r="446" spans="1:17" ht="15" customHeight="1" x14ac:dyDescent="0.2">
      <c r="A446" s="120"/>
      <c r="C446" s="128">
        <f t="shared" ref="C446:C458" si="89">C445+1</f>
        <v>2266</v>
      </c>
      <c r="E446" s="113" t="str">
        <f t="shared" si="87"/>
        <v>LC Line Feedback</v>
      </c>
      <c r="F446" s="95" t="s">
        <v>875</v>
      </c>
      <c r="G446" s="95">
        <v>127</v>
      </c>
      <c r="H446" s="100" t="s">
        <v>696</v>
      </c>
      <c r="I446" s="100"/>
      <c r="J446" s="131" t="str">
        <f t="shared" si="88"/>
        <v>Delay Line Feedback ('celeste' effect on M100/H100)</v>
      </c>
      <c r="K446" s="98" t="str">
        <f t="shared" si="83"/>
        <v>2266,"LC Line Feedback",0,"eep_valid",127,Track,"Delay Line Feedback ('celeste' effect on M100/H100)"</v>
      </c>
    </row>
    <row r="447" spans="1:17" ht="15" customHeight="1" x14ac:dyDescent="0.2">
      <c r="A447" s="120"/>
      <c r="C447" s="128">
        <f t="shared" si="89"/>
        <v>2267</v>
      </c>
      <c r="E447" s="113" t="str">
        <f t="shared" si="87"/>
        <v>LC Line Reflection</v>
      </c>
      <c r="F447" s="95" t="s">
        <v>875</v>
      </c>
      <c r="G447" s="95">
        <v>127</v>
      </c>
      <c r="H447" s="100" t="s">
        <v>696</v>
      </c>
      <c r="I447" s="100"/>
      <c r="J447" s="131" t="str">
        <f t="shared" si="88"/>
        <v>Delay Line Reflection (increases with cap age)</v>
      </c>
      <c r="K447" s="98" t="str">
        <f t="shared" si="83"/>
        <v>2267,"LC Line Reflection",0,"eep_valid",127,Track,"Delay Line Reflection (increases with cap age)"</v>
      </c>
    </row>
    <row r="448" spans="1:17" ht="15" customHeight="1" x14ac:dyDescent="0.2">
      <c r="A448" s="120"/>
      <c r="C448" s="128">
        <f t="shared" si="89"/>
        <v>2268</v>
      </c>
      <c r="E448" s="113" t="str">
        <f t="shared" si="87"/>
        <v>LC Line Response Cutoff Frequency</v>
      </c>
      <c r="F448" s="95" t="s">
        <v>875</v>
      </c>
      <c r="G448" s="95">
        <v>127</v>
      </c>
      <c r="H448" s="100" t="s">
        <v>696</v>
      </c>
      <c r="I448" s="100"/>
      <c r="J448" s="131" t="str">
        <f t="shared" si="88"/>
        <v>Delay Line Frequency Response</v>
      </c>
      <c r="K448" s="98" t="str">
        <f t="shared" si="83"/>
        <v>2268,"LC Line Response Cutoff Frequency",0,"eep_valid",127,Track,"Delay Line Frequency Response"</v>
      </c>
    </row>
    <row r="449" spans="1:17" ht="15" customHeight="1" x14ac:dyDescent="0.2">
      <c r="A449" s="120"/>
      <c r="C449" s="128">
        <f t="shared" si="89"/>
        <v>2269</v>
      </c>
      <c r="E449" s="113" t="str">
        <f t="shared" si="87"/>
        <v>LC PhaseLk/Line Cutoff Shelving Level</v>
      </c>
      <c r="F449" s="95" t="s">
        <v>875</v>
      </c>
      <c r="G449" s="95">
        <v>127</v>
      </c>
      <c r="H449" s="100" t="s">
        <v>696</v>
      </c>
      <c r="I449" s="100"/>
      <c r="J449" s="131" t="str">
        <f t="shared" si="88"/>
        <v>Scanner High Frequency Leakage (parasitic feedthrough)</v>
      </c>
      <c r="K449" s="98" t="str">
        <f t="shared" si="83"/>
        <v>2269,"LC PhaseLk/Line Cutoff Shelving Level",0,"eep_valid",127,Track,"Scanner High Frequency Leakage (parasitic feedthrough)"</v>
      </c>
    </row>
    <row r="450" spans="1:17" ht="15" customHeight="1" x14ac:dyDescent="0.2">
      <c r="A450" s="120"/>
      <c r="C450" s="128">
        <f t="shared" si="89"/>
        <v>2270</v>
      </c>
      <c r="E450" s="113" t="str">
        <f t="shared" si="87"/>
        <v>Scanner Gearing (Vib Frequ)</v>
      </c>
      <c r="F450" s="95" t="s">
        <v>875</v>
      </c>
      <c r="G450" s="95">
        <v>127</v>
      </c>
      <c r="H450" s="100" t="s">
        <v>696</v>
      </c>
      <c r="I450" s="100"/>
      <c r="J450" s="131" t="str">
        <f t="shared" si="88"/>
        <v>Scanner Gearing (affects vibrato frequency)</v>
      </c>
      <c r="K450" s="98" t="str">
        <f t="shared" si="83"/>
        <v>2270,"Scanner Gearing (Vib Frequ)",0,"eep_valid",127,Track,"Scanner Gearing (affects vibrato frequency)"</v>
      </c>
    </row>
    <row r="451" spans="1:17" ht="15" customHeight="1" x14ac:dyDescent="0.2">
      <c r="A451" s="120"/>
      <c r="C451" s="128">
        <f t="shared" si="89"/>
        <v>2271</v>
      </c>
      <c r="E451" s="113" t="str">
        <f t="shared" si="87"/>
        <v>Chorus Dry (Bypass) Level</v>
      </c>
      <c r="F451" s="95" t="s">
        <v>875</v>
      </c>
      <c r="G451" s="95">
        <v>127</v>
      </c>
      <c r="H451" s="100" t="s">
        <v>696</v>
      </c>
      <c r="I451" s="100"/>
      <c r="J451" s="131" t="str">
        <f t="shared" si="88"/>
        <v>Chorus Effect Amount (wet signal)</v>
      </c>
      <c r="K451" s="98" t="str">
        <f t="shared" si="83"/>
        <v>2271,"Chorus Dry (Bypass) Level",0,"eep_valid",127,Track,"Chorus Effect Amount (wet signal)"</v>
      </c>
    </row>
    <row r="452" spans="1:17" ht="15" customHeight="1" x14ac:dyDescent="0.2">
      <c r="A452" s="120"/>
      <c r="C452" s="128">
        <f t="shared" si="89"/>
        <v>2272</v>
      </c>
      <c r="E452" s="113" t="str">
        <f t="shared" si="87"/>
        <v>Chorus Wet (Scanner) Level</v>
      </c>
      <c r="F452" s="95" t="s">
        <v>875</v>
      </c>
      <c r="G452" s="95">
        <v>127</v>
      </c>
      <c r="H452" s="100" t="s">
        <v>696</v>
      </c>
      <c r="I452" s="100"/>
      <c r="J452" s="131" t="str">
        <f t="shared" si="88"/>
        <v>Chorus Bypass Amount (wet signal)</v>
      </c>
      <c r="K452" s="98" t="str">
        <f t="shared" si="83"/>
        <v>2272,"Chorus Wet (Scanner) Level",0,"eep_valid",127,Track,"Chorus Bypass Amount (wet signal)"</v>
      </c>
    </row>
    <row r="453" spans="1:17" ht="15" customHeight="1" x14ac:dyDescent="0.2">
      <c r="A453" s="120"/>
      <c r="C453" s="128">
        <f t="shared" si="89"/>
        <v>2273</v>
      </c>
      <c r="E453" s="113" t="str">
        <f t="shared" si="87"/>
        <v>Modulation @V1</v>
      </c>
      <c r="F453" s="95" t="s">
        <v>875</v>
      </c>
      <c r="G453" s="95">
        <v>127</v>
      </c>
      <c r="H453" s="100" t="s">
        <v>696</v>
      </c>
      <c r="I453" s="100"/>
      <c r="J453" s="131" t="str">
        <f t="shared" si="88"/>
        <v>Modulation @V1 Factor</v>
      </c>
      <c r="K453" s="98" t="str">
        <f t="shared" si="83"/>
        <v>2273,"Modulation @V1",0,"eep_valid",127,Track,"Modulation @V1 Factor"</v>
      </c>
    </row>
    <row r="454" spans="1:17" ht="15" customHeight="1" x14ac:dyDescent="0.2">
      <c r="A454" s="120"/>
      <c r="C454" s="128">
        <f t="shared" si="89"/>
        <v>2274</v>
      </c>
      <c r="E454" s="113" t="str">
        <f t="shared" si="87"/>
        <v>Modulation @C1</v>
      </c>
      <c r="F454" s="95" t="s">
        <v>875</v>
      </c>
      <c r="G454" s="95">
        <v>127</v>
      </c>
      <c r="H454" s="100" t="s">
        <v>696</v>
      </c>
      <c r="I454" s="100"/>
      <c r="J454" s="131" t="str">
        <f t="shared" si="88"/>
        <v>Modulation @C1 Factor</v>
      </c>
      <c r="K454" s="98" t="str">
        <f t="shared" si="83"/>
        <v>2274,"Modulation @C1",0,"eep_valid",127,Track,"Modulation @C1 Factor"</v>
      </c>
    </row>
    <row r="455" spans="1:17" ht="15" customHeight="1" x14ac:dyDescent="0.2">
      <c r="A455" s="120"/>
      <c r="C455" s="128">
        <f t="shared" si="89"/>
        <v>2275</v>
      </c>
      <c r="E455" s="113" t="str">
        <f t="shared" si="87"/>
        <v>Modulation @V2</v>
      </c>
      <c r="F455" s="95" t="s">
        <v>875</v>
      </c>
      <c r="G455" s="95">
        <v>127</v>
      </c>
      <c r="H455" s="100" t="s">
        <v>696</v>
      </c>
      <c r="I455" s="100"/>
      <c r="J455" s="131" t="str">
        <f t="shared" si="88"/>
        <v>Modulation @V2 Factor</v>
      </c>
      <c r="K455" s="98" t="str">
        <f t="shared" si="83"/>
        <v>2275,"Modulation @V2",0,"eep_valid",127,Track,"Modulation @V2 Factor"</v>
      </c>
    </row>
    <row r="456" spans="1:17" ht="15" customHeight="1" x14ac:dyDescent="0.2">
      <c r="A456" s="120"/>
      <c r="C456" s="128">
        <f t="shared" si="89"/>
        <v>2276</v>
      </c>
      <c r="E456" s="113" t="str">
        <f t="shared" si="87"/>
        <v>Modulation @C2</v>
      </c>
      <c r="F456" s="95" t="s">
        <v>875</v>
      </c>
      <c r="G456" s="95">
        <v>127</v>
      </c>
      <c r="H456" s="100" t="s">
        <v>696</v>
      </c>
      <c r="I456" s="100"/>
      <c r="J456" s="131" t="str">
        <f t="shared" si="88"/>
        <v>Modulation @C2 Factor</v>
      </c>
      <c r="K456" s="98" t="str">
        <f t="shared" si="83"/>
        <v>2276,"Modulation @C2",0,"eep_valid",127,Track,"Modulation @C2 Factor"</v>
      </c>
    </row>
    <row r="457" spans="1:17" ht="15" customHeight="1" x14ac:dyDescent="0.2">
      <c r="A457" s="120"/>
      <c r="C457" s="128">
        <f t="shared" si="89"/>
        <v>2277</v>
      </c>
      <c r="E457" s="113" t="str">
        <f t="shared" si="87"/>
        <v>Modulation @V3</v>
      </c>
      <c r="F457" s="95" t="s">
        <v>875</v>
      </c>
      <c r="G457" s="95">
        <v>127</v>
      </c>
      <c r="H457" s="100" t="s">
        <v>696</v>
      </c>
      <c r="I457" s="100"/>
      <c r="J457" s="131" t="str">
        <f t="shared" si="88"/>
        <v>Modulation @V3 Factor</v>
      </c>
      <c r="K457" s="98" t="str">
        <f t="shared" si="83"/>
        <v>2277,"Modulation @V3",0,"eep_valid",127,Track,"Modulation @V3 Factor"</v>
      </c>
    </row>
    <row r="458" spans="1:17" ht="15" customHeight="1" x14ac:dyDescent="0.2">
      <c r="A458" s="120"/>
      <c r="C458" s="128">
        <f t="shared" si="89"/>
        <v>2278</v>
      </c>
      <c r="E458" s="113" t="str">
        <f t="shared" si="87"/>
        <v>Modulation @C3</v>
      </c>
      <c r="F458" s="95" t="s">
        <v>875</v>
      </c>
      <c r="G458" s="95">
        <v>127</v>
      </c>
      <c r="H458" s="100" t="s">
        <v>696</v>
      </c>
      <c r="I458" s="100"/>
      <c r="J458" s="131" t="str">
        <f t="shared" si="88"/>
        <v>Modulation @C3 Factor</v>
      </c>
      <c r="K458" s="98" t="str">
        <f t="shared" si="83"/>
        <v>2278,"Modulation @C3",0,"eep_valid",127,Track,"Modulation @C3 Factor"</v>
      </c>
    </row>
    <row r="459" spans="1:17" s="93" customFormat="1" ht="15" customHeight="1" x14ac:dyDescent="0.2">
      <c r="A459" s="108"/>
      <c r="C459" s="108" t="s">
        <v>228</v>
      </c>
      <c r="D459" s="108"/>
      <c r="E459" s="109" t="s">
        <v>1841</v>
      </c>
      <c r="F459" s="108"/>
      <c r="G459" s="108">
        <v>0</v>
      </c>
      <c r="H459" s="108" t="s">
        <v>234</v>
      </c>
      <c r="I459" s="108"/>
      <c r="J459" s="133" t="str">
        <f>CONCATENATE(E443,", saved to EEPROM startup defaults")</f>
        <v>ScannerVib Program 4 Setup (LSI Sine), saved to EEPROM startup defaults</v>
      </c>
      <c r="K459" s="227" t="str">
        <f>CONCATENATE(C459,",""",E459,""",",0,",""",F459,""",",G459,",","",H459,",""",J459,"""")</f>
        <v>#,"ScannerVib Program 5 Setup (LSI Square)",0,"",0,None,"ScannerVib Program 4 Setup (LSI Sine), saved to EEPROM startup defaults"</v>
      </c>
      <c r="N459" s="108"/>
      <c r="O459" s="108"/>
      <c r="P459" s="108"/>
      <c r="Q459" s="108"/>
    </row>
    <row r="460" spans="1:17" ht="15" customHeight="1" x14ac:dyDescent="0.2">
      <c r="A460" s="120"/>
      <c r="C460" s="95">
        <v>2280</v>
      </c>
      <c r="E460" s="113" t="str">
        <f t="shared" ref="E460:E474" si="90">E444</f>
        <v>Pre-Emphasis (Treble Gain)</v>
      </c>
      <c r="F460" s="95" t="s">
        <v>875</v>
      </c>
      <c r="G460" s="95">
        <v>127</v>
      </c>
      <c r="H460" s="100" t="s">
        <v>696</v>
      </c>
      <c r="I460" s="100"/>
      <c r="J460" s="131" t="str">
        <f t="shared" ref="J460:J474" si="91">J444</f>
        <v>Vibrato Circuit PreEmphasis (treble gain when Vib/Ch on)</v>
      </c>
      <c r="K460" s="98" t="str">
        <f t="shared" si="83"/>
        <v>2280,"Pre-Emphasis (Treble Gain)",0,"eep_valid",127,Track,"Vibrato Circuit PreEmphasis (treble gain when Vib/Ch on)"</v>
      </c>
    </row>
    <row r="461" spans="1:17" ht="15" customHeight="1" x14ac:dyDescent="0.2">
      <c r="A461" s="120"/>
      <c r="C461" s="128">
        <f>C460+1</f>
        <v>2281</v>
      </c>
      <c r="E461" s="113" t="str">
        <f t="shared" si="90"/>
        <v>LC Line Age/AM Amplitude Modulation</v>
      </c>
      <c r="F461" s="95" t="s">
        <v>875</v>
      </c>
      <c r="G461" s="95">
        <v>127</v>
      </c>
      <c r="H461" s="100" t="s">
        <v>696</v>
      </c>
      <c r="I461" s="100"/>
      <c r="J461" s="131" t="str">
        <f t="shared" si="91"/>
        <v>LC Delay Line Capacitor Age (affects amplitude modulation)</v>
      </c>
      <c r="K461" s="98" t="str">
        <f t="shared" si="83"/>
        <v>2281,"LC Line Age/AM Amplitude Modulation",0,"eep_valid",127,Track,"LC Delay Line Capacitor Age (affects amplitude modulation)"</v>
      </c>
    </row>
    <row r="462" spans="1:17" ht="15" customHeight="1" x14ac:dyDescent="0.2">
      <c r="A462" s="120"/>
      <c r="C462" s="128">
        <f t="shared" ref="C462:C474" si="92">C461+1</f>
        <v>2282</v>
      </c>
      <c r="E462" s="113" t="str">
        <f t="shared" si="90"/>
        <v>LC Line Feedback</v>
      </c>
      <c r="F462" s="95" t="s">
        <v>875</v>
      </c>
      <c r="G462" s="95">
        <v>127</v>
      </c>
      <c r="H462" s="100" t="s">
        <v>696</v>
      </c>
      <c r="I462" s="100"/>
      <c r="J462" s="131" t="str">
        <f t="shared" si="91"/>
        <v>Delay Line Feedback ('celeste' effect on M100/H100)</v>
      </c>
      <c r="K462" s="98" t="str">
        <f t="shared" si="83"/>
        <v>2282,"LC Line Feedback",0,"eep_valid",127,Track,"Delay Line Feedback ('celeste' effect on M100/H100)"</v>
      </c>
    </row>
    <row r="463" spans="1:17" ht="15" customHeight="1" x14ac:dyDescent="0.2">
      <c r="A463" s="120"/>
      <c r="C463" s="128">
        <f t="shared" si="92"/>
        <v>2283</v>
      </c>
      <c r="E463" s="113" t="str">
        <f t="shared" si="90"/>
        <v>LC Line Reflection</v>
      </c>
      <c r="F463" s="95" t="s">
        <v>875</v>
      </c>
      <c r="G463" s="95">
        <v>127</v>
      </c>
      <c r="H463" s="100" t="s">
        <v>696</v>
      </c>
      <c r="I463" s="100"/>
      <c r="J463" s="131" t="str">
        <f t="shared" si="91"/>
        <v>Delay Line Reflection (increases with cap age)</v>
      </c>
      <c r="K463" s="98" t="str">
        <f t="shared" si="83"/>
        <v>2283,"LC Line Reflection",0,"eep_valid",127,Track,"Delay Line Reflection (increases with cap age)"</v>
      </c>
    </row>
    <row r="464" spans="1:17" ht="15" customHeight="1" x14ac:dyDescent="0.2">
      <c r="A464" s="120"/>
      <c r="C464" s="128">
        <f t="shared" si="92"/>
        <v>2284</v>
      </c>
      <c r="E464" s="113" t="str">
        <f t="shared" si="90"/>
        <v>LC Line Response Cutoff Frequency</v>
      </c>
      <c r="F464" s="95" t="s">
        <v>875</v>
      </c>
      <c r="G464" s="95">
        <v>127</v>
      </c>
      <c r="H464" s="100" t="s">
        <v>696</v>
      </c>
      <c r="I464" s="100"/>
      <c r="J464" s="131" t="str">
        <f t="shared" si="91"/>
        <v>Delay Line Frequency Response</v>
      </c>
      <c r="K464" s="98" t="str">
        <f t="shared" si="83"/>
        <v>2284,"LC Line Response Cutoff Frequency",0,"eep_valid",127,Track,"Delay Line Frequency Response"</v>
      </c>
    </row>
    <row r="465" spans="1:17" ht="15" customHeight="1" x14ac:dyDescent="0.2">
      <c r="A465" s="120"/>
      <c r="C465" s="128">
        <f t="shared" si="92"/>
        <v>2285</v>
      </c>
      <c r="E465" s="113" t="str">
        <f t="shared" si="90"/>
        <v>LC PhaseLk/Line Cutoff Shelving Level</v>
      </c>
      <c r="F465" s="95" t="s">
        <v>875</v>
      </c>
      <c r="G465" s="95">
        <v>127</v>
      </c>
      <c r="H465" s="100" t="s">
        <v>696</v>
      </c>
      <c r="I465" s="100"/>
      <c r="J465" s="131" t="str">
        <f t="shared" si="91"/>
        <v>Scanner High Frequency Leakage (parasitic feedthrough)</v>
      </c>
      <c r="K465" s="98" t="str">
        <f t="shared" si="83"/>
        <v>2285,"LC PhaseLk/Line Cutoff Shelving Level",0,"eep_valid",127,Track,"Scanner High Frequency Leakage (parasitic feedthrough)"</v>
      </c>
    </row>
    <row r="466" spans="1:17" ht="15" customHeight="1" x14ac:dyDescent="0.2">
      <c r="A466" s="120"/>
      <c r="C466" s="128">
        <f t="shared" si="92"/>
        <v>2286</v>
      </c>
      <c r="E466" s="113" t="str">
        <f t="shared" si="90"/>
        <v>Scanner Gearing (Vib Frequ)</v>
      </c>
      <c r="F466" s="95" t="s">
        <v>875</v>
      </c>
      <c r="G466" s="95">
        <v>127</v>
      </c>
      <c r="H466" s="100" t="s">
        <v>696</v>
      </c>
      <c r="I466" s="100"/>
      <c r="J466" s="131" t="str">
        <f t="shared" si="91"/>
        <v>Scanner Gearing (affects vibrato frequency)</v>
      </c>
      <c r="K466" s="98" t="str">
        <f t="shared" si="83"/>
        <v>2286,"Scanner Gearing (Vib Frequ)",0,"eep_valid",127,Track,"Scanner Gearing (affects vibrato frequency)"</v>
      </c>
    </row>
    <row r="467" spans="1:17" ht="15" customHeight="1" x14ac:dyDescent="0.2">
      <c r="A467" s="120"/>
      <c r="C467" s="128">
        <f t="shared" si="92"/>
        <v>2287</v>
      </c>
      <c r="E467" s="113" t="str">
        <f t="shared" si="90"/>
        <v>Chorus Dry (Bypass) Level</v>
      </c>
      <c r="F467" s="95" t="s">
        <v>875</v>
      </c>
      <c r="G467" s="95">
        <v>127</v>
      </c>
      <c r="H467" s="100" t="s">
        <v>696</v>
      </c>
      <c r="I467" s="100"/>
      <c r="J467" s="131" t="str">
        <f t="shared" si="91"/>
        <v>Chorus Effect Amount (wet signal)</v>
      </c>
      <c r="K467" s="98" t="str">
        <f t="shared" si="83"/>
        <v>2287,"Chorus Dry (Bypass) Level",0,"eep_valid",127,Track,"Chorus Effect Amount (wet signal)"</v>
      </c>
    </row>
    <row r="468" spans="1:17" ht="15" customHeight="1" x14ac:dyDescent="0.2">
      <c r="A468" s="120"/>
      <c r="C468" s="128">
        <f t="shared" si="92"/>
        <v>2288</v>
      </c>
      <c r="E468" s="113" t="str">
        <f t="shared" si="90"/>
        <v>Chorus Wet (Scanner) Level</v>
      </c>
      <c r="F468" s="95" t="s">
        <v>875</v>
      </c>
      <c r="G468" s="95">
        <v>127</v>
      </c>
      <c r="H468" s="100" t="s">
        <v>696</v>
      </c>
      <c r="I468" s="100"/>
      <c r="J468" s="131" t="str">
        <f t="shared" si="91"/>
        <v>Chorus Bypass Amount (wet signal)</v>
      </c>
      <c r="K468" s="98" t="str">
        <f t="shared" si="83"/>
        <v>2288,"Chorus Wet (Scanner) Level",0,"eep_valid",127,Track,"Chorus Bypass Amount (wet signal)"</v>
      </c>
    </row>
    <row r="469" spans="1:17" ht="15" customHeight="1" x14ac:dyDescent="0.2">
      <c r="A469" s="120"/>
      <c r="C469" s="128">
        <f t="shared" si="92"/>
        <v>2289</v>
      </c>
      <c r="E469" s="113" t="str">
        <f t="shared" si="90"/>
        <v>Modulation @V1</v>
      </c>
      <c r="F469" s="95" t="s">
        <v>875</v>
      </c>
      <c r="G469" s="95">
        <v>127</v>
      </c>
      <c r="H469" s="100" t="s">
        <v>696</v>
      </c>
      <c r="I469" s="100"/>
      <c r="J469" s="131" t="str">
        <f t="shared" si="91"/>
        <v>Modulation @V1 Factor</v>
      </c>
      <c r="K469" s="98" t="str">
        <f t="shared" si="83"/>
        <v>2289,"Modulation @V1",0,"eep_valid",127,Track,"Modulation @V1 Factor"</v>
      </c>
    </row>
    <row r="470" spans="1:17" ht="15" customHeight="1" x14ac:dyDescent="0.2">
      <c r="A470" s="120"/>
      <c r="C470" s="128">
        <f t="shared" si="92"/>
        <v>2290</v>
      </c>
      <c r="E470" s="113" t="str">
        <f t="shared" si="90"/>
        <v>Modulation @C1</v>
      </c>
      <c r="F470" s="95" t="s">
        <v>875</v>
      </c>
      <c r="G470" s="95">
        <v>127</v>
      </c>
      <c r="H470" s="100" t="s">
        <v>696</v>
      </c>
      <c r="I470" s="100"/>
      <c r="J470" s="131" t="str">
        <f t="shared" si="91"/>
        <v>Modulation @C1 Factor</v>
      </c>
      <c r="K470" s="98" t="str">
        <f t="shared" si="83"/>
        <v>2290,"Modulation @C1",0,"eep_valid",127,Track,"Modulation @C1 Factor"</v>
      </c>
    </row>
    <row r="471" spans="1:17" ht="15" customHeight="1" x14ac:dyDescent="0.2">
      <c r="A471" s="120"/>
      <c r="C471" s="128">
        <f t="shared" si="92"/>
        <v>2291</v>
      </c>
      <c r="E471" s="113" t="str">
        <f t="shared" si="90"/>
        <v>Modulation @V2</v>
      </c>
      <c r="F471" s="95" t="s">
        <v>875</v>
      </c>
      <c r="G471" s="95">
        <v>127</v>
      </c>
      <c r="H471" s="100" t="s">
        <v>696</v>
      </c>
      <c r="I471" s="100"/>
      <c r="J471" s="131" t="str">
        <f t="shared" si="91"/>
        <v>Modulation @V2 Factor</v>
      </c>
      <c r="K471" s="98" t="str">
        <f t="shared" si="83"/>
        <v>2291,"Modulation @V2",0,"eep_valid",127,Track,"Modulation @V2 Factor"</v>
      </c>
    </row>
    <row r="472" spans="1:17" ht="15" customHeight="1" x14ac:dyDescent="0.2">
      <c r="A472" s="120"/>
      <c r="C472" s="128">
        <f t="shared" si="92"/>
        <v>2292</v>
      </c>
      <c r="E472" s="113" t="str">
        <f t="shared" si="90"/>
        <v>Modulation @C2</v>
      </c>
      <c r="F472" s="95" t="s">
        <v>875</v>
      </c>
      <c r="G472" s="95">
        <v>127</v>
      </c>
      <c r="H472" s="100" t="s">
        <v>696</v>
      </c>
      <c r="I472" s="100"/>
      <c r="J472" s="131" t="str">
        <f t="shared" si="91"/>
        <v>Modulation @C2 Factor</v>
      </c>
      <c r="K472" s="98" t="str">
        <f t="shared" si="83"/>
        <v>2292,"Modulation @C2",0,"eep_valid",127,Track,"Modulation @C2 Factor"</v>
      </c>
    </row>
    <row r="473" spans="1:17" ht="15" customHeight="1" x14ac:dyDescent="0.2">
      <c r="A473" s="120"/>
      <c r="C473" s="128">
        <f t="shared" si="92"/>
        <v>2293</v>
      </c>
      <c r="E473" s="113" t="str">
        <f t="shared" si="90"/>
        <v>Modulation @V3</v>
      </c>
      <c r="F473" s="95" t="s">
        <v>875</v>
      </c>
      <c r="G473" s="95">
        <v>127</v>
      </c>
      <c r="H473" s="100" t="s">
        <v>696</v>
      </c>
      <c r="I473" s="100"/>
      <c r="J473" s="131" t="str">
        <f t="shared" si="91"/>
        <v>Modulation @V3 Factor</v>
      </c>
      <c r="K473" s="98" t="str">
        <f t="shared" si="83"/>
        <v>2293,"Modulation @V3",0,"eep_valid",127,Track,"Modulation @V3 Factor"</v>
      </c>
    </row>
    <row r="474" spans="1:17" ht="15" customHeight="1" x14ac:dyDescent="0.2">
      <c r="A474" s="120"/>
      <c r="C474" s="128">
        <f t="shared" si="92"/>
        <v>2294</v>
      </c>
      <c r="E474" s="113" t="str">
        <f t="shared" si="90"/>
        <v>Modulation @C3</v>
      </c>
      <c r="F474" s="95" t="s">
        <v>875</v>
      </c>
      <c r="G474" s="95">
        <v>127</v>
      </c>
      <c r="H474" s="100" t="s">
        <v>696</v>
      </c>
      <c r="I474" s="100"/>
      <c r="J474" s="131" t="str">
        <f t="shared" si="91"/>
        <v>Modulation @C3 Factor</v>
      </c>
      <c r="K474" s="98" t="str">
        <f t="shared" si="83"/>
        <v>2294,"Modulation @C3",0,"eep_valid",127,Track,"Modulation @C3 Factor"</v>
      </c>
    </row>
    <row r="475" spans="1:17" s="93" customFormat="1" ht="15" customHeight="1" x14ac:dyDescent="0.2">
      <c r="A475" s="120"/>
      <c r="C475" s="108" t="s">
        <v>228</v>
      </c>
      <c r="D475" s="108"/>
      <c r="E475" s="109" t="s">
        <v>1338</v>
      </c>
      <c r="F475" s="108"/>
      <c r="G475" s="108">
        <v>0</v>
      </c>
      <c r="H475" s="108" t="s">
        <v>234</v>
      </c>
      <c r="I475" s="108"/>
      <c r="J475" s="133" t="str">
        <f>CONCATENATE(E475,", saved to EEPROM startup defaults")</f>
        <v>ScannerVib Program 6 Setup (Conn SNG), saved to EEPROM startup defaults</v>
      </c>
      <c r="K475" s="98" t="str">
        <f t="shared" si="83"/>
        <v>#,"ScannerVib Program 6 Setup (Conn SNG)",0,"",0,None,"ScannerVib Program 6 Setup (Conn SNG), saved to EEPROM startup defaults"</v>
      </c>
      <c r="N475" s="108"/>
      <c r="O475" s="108"/>
      <c r="P475" s="108"/>
      <c r="Q475" s="108"/>
    </row>
    <row r="476" spans="1:17" ht="15" customHeight="1" x14ac:dyDescent="0.2">
      <c r="A476" s="120"/>
      <c r="C476" s="95">
        <v>2296</v>
      </c>
      <c r="E476" s="113" t="str">
        <f t="shared" ref="E476:E490" si="93">E460</f>
        <v>Pre-Emphasis (Treble Gain)</v>
      </c>
      <c r="F476" s="95" t="s">
        <v>875</v>
      </c>
      <c r="G476" s="95">
        <v>127</v>
      </c>
      <c r="H476" s="100" t="s">
        <v>696</v>
      </c>
      <c r="I476" s="100"/>
      <c r="J476" s="131" t="str">
        <f t="shared" ref="J476:J490" si="94">J460</f>
        <v>Vibrato Circuit PreEmphasis (treble gain when Vib/Ch on)</v>
      </c>
      <c r="K476" s="98" t="str">
        <f t="shared" si="83"/>
        <v>2296,"Pre-Emphasis (Treble Gain)",0,"eep_valid",127,Track,"Vibrato Circuit PreEmphasis (treble gain when Vib/Ch on)"</v>
      </c>
    </row>
    <row r="477" spans="1:17" ht="15" customHeight="1" x14ac:dyDescent="0.2">
      <c r="A477" s="120"/>
      <c r="C477" s="128">
        <f>C476+1</f>
        <v>2297</v>
      </c>
      <c r="E477" s="113" t="str">
        <f t="shared" si="93"/>
        <v>LC Line Age/AM Amplitude Modulation</v>
      </c>
      <c r="F477" s="95" t="s">
        <v>875</v>
      </c>
      <c r="G477" s="95">
        <v>127</v>
      </c>
      <c r="H477" s="100" t="s">
        <v>696</v>
      </c>
      <c r="I477" s="100"/>
      <c r="J477" s="131" t="str">
        <f t="shared" si="94"/>
        <v>LC Delay Line Capacitor Age (affects amplitude modulation)</v>
      </c>
      <c r="K477" s="98" t="str">
        <f t="shared" si="83"/>
        <v>2297,"LC Line Age/AM Amplitude Modulation",0,"eep_valid",127,Track,"LC Delay Line Capacitor Age (affects amplitude modulation)"</v>
      </c>
    </row>
    <row r="478" spans="1:17" ht="15" customHeight="1" x14ac:dyDescent="0.2">
      <c r="A478" s="120"/>
      <c r="C478" s="128">
        <f t="shared" ref="C478:C490" si="95">C477+1</f>
        <v>2298</v>
      </c>
      <c r="E478" s="113" t="str">
        <f t="shared" si="93"/>
        <v>LC Line Feedback</v>
      </c>
      <c r="F478" s="95" t="s">
        <v>875</v>
      </c>
      <c r="G478" s="95">
        <v>127</v>
      </c>
      <c r="H478" s="100" t="s">
        <v>696</v>
      </c>
      <c r="I478" s="100"/>
      <c r="J478" s="131" t="str">
        <f t="shared" si="94"/>
        <v>Delay Line Feedback ('celeste' effect on M100/H100)</v>
      </c>
      <c r="K478" s="98" t="str">
        <f t="shared" si="83"/>
        <v>2298,"LC Line Feedback",0,"eep_valid",127,Track,"Delay Line Feedback ('celeste' effect on M100/H100)"</v>
      </c>
    </row>
    <row r="479" spans="1:17" ht="15" customHeight="1" x14ac:dyDescent="0.2">
      <c r="A479" s="120"/>
      <c r="C479" s="128">
        <f t="shared" si="95"/>
        <v>2299</v>
      </c>
      <c r="E479" s="113" t="str">
        <f t="shared" si="93"/>
        <v>LC Line Reflection</v>
      </c>
      <c r="F479" s="95" t="s">
        <v>875</v>
      </c>
      <c r="G479" s="95">
        <v>127</v>
      </c>
      <c r="H479" s="100" t="s">
        <v>696</v>
      </c>
      <c r="I479" s="100"/>
      <c r="J479" s="131" t="str">
        <f t="shared" si="94"/>
        <v>Delay Line Reflection (increases with cap age)</v>
      </c>
      <c r="K479" s="98" t="str">
        <f t="shared" si="83"/>
        <v>2299,"LC Line Reflection",0,"eep_valid",127,Track,"Delay Line Reflection (increases with cap age)"</v>
      </c>
    </row>
    <row r="480" spans="1:17" ht="15" customHeight="1" x14ac:dyDescent="0.2">
      <c r="A480" s="120"/>
      <c r="C480" s="128">
        <f t="shared" si="95"/>
        <v>2300</v>
      </c>
      <c r="E480" s="113" t="str">
        <f t="shared" si="93"/>
        <v>LC Line Response Cutoff Frequency</v>
      </c>
      <c r="F480" s="95" t="s">
        <v>875</v>
      </c>
      <c r="G480" s="95">
        <v>127</v>
      </c>
      <c r="H480" s="100" t="s">
        <v>696</v>
      </c>
      <c r="I480" s="100"/>
      <c r="J480" s="131" t="str">
        <f t="shared" si="94"/>
        <v>Delay Line Frequency Response</v>
      </c>
      <c r="K480" s="98" t="str">
        <f t="shared" si="83"/>
        <v>2300,"LC Line Response Cutoff Frequency",0,"eep_valid",127,Track,"Delay Line Frequency Response"</v>
      </c>
    </row>
    <row r="481" spans="1:17" ht="15" customHeight="1" x14ac:dyDescent="0.2">
      <c r="A481" s="120"/>
      <c r="C481" s="128">
        <f t="shared" si="95"/>
        <v>2301</v>
      </c>
      <c r="E481" s="113" t="str">
        <f t="shared" si="93"/>
        <v>LC PhaseLk/Line Cutoff Shelving Level</v>
      </c>
      <c r="F481" s="95" t="s">
        <v>875</v>
      </c>
      <c r="G481" s="95">
        <v>127</v>
      </c>
      <c r="H481" s="100" t="s">
        <v>696</v>
      </c>
      <c r="I481" s="100"/>
      <c r="J481" s="131" t="str">
        <f t="shared" si="94"/>
        <v>Scanner High Frequency Leakage (parasitic feedthrough)</v>
      </c>
      <c r="K481" s="98" t="str">
        <f t="shared" si="83"/>
        <v>2301,"LC PhaseLk/Line Cutoff Shelving Level",0,"eep_valid",127,Track,"Scanner High Frequency Leakage (parasitic feedthrough)"</v>
      </c>
    </row>
    <row r="482" spans="1:17" ht="15" customHeight="1" x14ac:dyDescent="0.2">
      <c r="A482" s="120"/>
      <c r="C482" s="128">
        <f t="shared" si="95"/>
        <v>2302</v>
      </c>
      <c r="E482" s="113" t="str">
        <f t="shared" si="93"/>
        <v>Scanner Gearing (Vib Frequ)</v>
      </c>
      <c r="F482" s="95" t="s">
        <v>875</v>
      </c>
      <c r="G482" s="95">
        <v>127</v>
      </c>
      <c r="H482" s="100" t="s">
        <v>696</v>
      </c>
      <c r="I482" s="100"/>
      <c r="J482" s="131" t="str">
        <f t="shared" si="94"/>
        <v>Scanner Gearing (affects vibrato frequency)</v>
      </c>
      <c r="K482" s="98" t="str">
        <f t="shared" si="83"/>
        <v>2302,"Scanner Gearing (Vib Frequ)",0,"eep_valid",127,Track,"Scanner Gearing (affects vibrato frequency)"</v>
      </c>
    </row>
    <row r="483" spans="1:17" ht="15" customHeight="1" x14ac:dyDescent="0.2">
      <c r="A483" s="120"/>
      <c r="C483" s="128">
        <f t="shared" si="95"/>
        <v>2303</v>
      </c>
      <c r="E483" s="113" t="str">
        <f t="shared" si="93"/>
        <v>Chorus Dry (Bypass) Level</v>
      </c>
      <c r="F483" s="95" t="s">
        <v>875</v>
      </c>
      <c r="G483" s="95">
        <v>127</v>
      </c>
      <c r="H483" s="100" t="s">
        <v>696</v>
      </c>
      <c r="I483" s="100"/>
      <c r="J483" s="131" t="str">
        <f t="shared" si="94"/>
        <v>Chorus Effect Amount (wet signal)</v>
      </c>
      <c r="K483" s="98" t="str">
        <f t="shared" si="83"/>
        <v>2303,"Chorus Dry (Bypass) Level",0,"eep_valid",127,Track,"Chorus Effect Amount (wet signal)"</v>
      </c>
    </row>
    <row r="484" spans="1:17" ht="15" customHeight="1" x14ac:dyDescent="0.2">
      <c r="A484" s="120"/>
      <c r="C484" s="128">
        <f t="shared" si="95"/>
        <v>2304</v>
      </c>
      <c r="E484" s="113" t="str">
        <f t="shared" si="93"/>
        <v>Chorus Wet (Scanner) Level</v>
      </c>
      <c r="F484" s="95" t="s">
        <v>875</v>
      </c>
      <c r="G484" s="95">
        <v>127</v>
      </c>
      <c r="H484" s="100" t="s">
        <v>696</v>
      </c>
      <c r="I484" s="100"/>
      <c r="J484" s="131" t="str">
        <f t="shared" si="94"/>
        <v>Chorus Bypass Amount (wet signal)</v>
      </c>
      <c r="K484" s="98" t="str">
        <f t="shared" si="83"/>
        <v>2304,"Chorus Wet (Scanner) Level",0,"eep_valid",127,Track,"Chorus Bypass Amount (wet signal)"</v>
      </c>
    </row>
    <row r="485" spans="1:17" ht="15" customHeight="1" x14ac:dyDescent="0.2">
      <c r="A485" s="120"/>
      <c r="C485" s="128">
        <f t="shared" si="95"/>
        <v>2305</v>
      </c>
      <c r="E485" s="113" t="str">
        <f t="shared" si="93"/>
        <v>Modulation @V1</v>
      </c>
      <c r="F485" s="95" t="s">
        <v>875</v>
      </c>
      <c r="G485" s="95">
        <v>127</v>
      </c>
      <c r="H485" s="100" t="s">
        <v>696</v>
      </c>
      <c r="I485" s="100"/>
      <c r="J485" s="131" t="str">
        <f t="shared" si="94"/>
        <v>Modulation @V1 Factor</v>
      </c>
      <c r="K485" s="98" t="str">
        <f t="shared" si="83"/>
        <v>2305,"Modulation @V1",0,"eep_valid",127,Track,"Modulation @V1 Factor"</v>
      </c>
    </row>
    <row r="486" spans="1:17" ht="15" customHeight="1" x14ac:dyDescent="0.2">
      <c r="A486" s="120"/>
      <c r="C486" s="128">
        <f t="shared" si="95"/>
        <v>2306</v>
      </c>
      <c r="E486" s="113" t="str">
        <f t="shared" si="93"/>
        <v>Modulation @C1</v>
      </c>
      <c r="F486" s="95" t="s">
        <v>875</v>
      </c>
      <c r="G486" s="95">
        <v>127</v>
      </c>
      <c r="H486" s="100" t="s">
        <v>696</v>
      </c>
      <c r="I486" s="100"/>
      <c r="J486" s="131" t="str">
        <f t="shared" si="94"/>
        <v>Modulation @C1 Factor</v>
      </c>
      <c r="K486" s="98" t="str">
        <f t="shared" si="83"/>
        <v>2306,"Modulation @C1",0,"eep_valid",127,Track,"Modulation @C1 Factor"</v>
      </c>
    </row>
    <row r="487" spans="1:17" ht="15" customHeight="1" x14ac:dyDescent="0.2">
      <c r="A487" s="120"/>
      <c r="C487" s="128">
        <f t="shared" si="95"/>
        <v>2307</v>
      </c>
      <c r="E487" s="113" t="str">
        <f t="shared" si="93"/>
        <v>Modulation @V2</v>
      </c>
      <c r="F487" s="95" t="s">
        <v>875</v>
      </c>
      <c r="G487" s="95">
        <v>127</v>
      </c>
      <c r="H487" s="100" t="s">
        <v>696</v>
      </c>
      <c r="I487" s="100"/>
      <c r="J487" s="131" t="str">
        <f t="shared" si="94"/>
        <v>Modulation @V2 Factor</v>
      </c>
      <c r="K487" s="98" t="str">
        <f t="shared" si="83"/>
        <v>2307,"Modulation @V2",0,"eep_valid",127,Track,"Modulation @V2 Factor"</v>
      </c>
    </row>
    <row r="488" spans="1:17" ht="15" customHeight="1" x14ac:dyDescent="0.2">
      <c r="A488" s="120"/>
      <c r="C488" s="128">
        <f t="shared" si="95"/>
        <v>2308</v>
      </c>
      <c r="E488" s="113" t="str">
        <f t="shared" si="93"/>
        <v>Modulation @C2</v>
      </c>
      <c r="F488" s="95" t="s">
        <v>875</v>
      </c>
      <c r="G488" s="95">
        <v>127</v>
      </c>
      <c r="H488" s="100" t="s">
        <v>696</v>
      </c>
      <c r="I488" s="100"/>
      <c r="J488" s="131" t="str">
        <f t="shared" si="94"/>
        <v>Modulation @C2 Factor</v>
      </c>
      <c r="K488" s="98" t="str">
        <f t="shared" si="83"/>
        <v>2308,"Modulation @C2",0,"eep_valid",127,Track,"Modulation @C2 Factor"</v>
      </c>
    </row>
    <row r="489" spans="1:17" ht="15" customHeight="1" x14ac:dyDescent="0.2">
      <c r="A489" s="120"/>
      <c r="C489" s="128">
        <f t="shared" si="95"/>
        <v>2309</v>
      </c>
      <c r="E489" s="113" t="str">
        <f t="shared" si="93"/>
        <v>Modulation @V3</v>
      </c>
      <c r="F489" s="95" t="s">
        <v>875</v>
      </c>
      <c r="G489" s="95">
        <v>127</v>
      </c>
      <c r="H489" s="100" t="s">
        <v>696</v>
      </c>
      <c r="I489" s="100"/>
      <c r="J489" s="131" t="str">
        <f t="shared" si="94"/>
        <v>Modulation @V3 Factor</v>
      </c>
      <c r="K489" s="98" t="str">
        <f t="shared" si="83"/>
        <v>2309,"Modulation @V3",0,"eep_valid",127,Track,"Modulation @V3 Factor"</v>
      </c>
    </row>
    <row r="490" spans="1:17" ht="15" customHeight="1" x14ac:dyDescent="0.2">
      <c r="A490" s="120"/>
      <c r="C490" s="128">
        <f t="shared" si="95"/>
        <v>2310</v>
      </c>
      <c r="E490" s="113" t="str">
        <f t="shared" si="93"/>
        <v>Modulation @C3</v>
      </c>
      <c r="F490" s="95" t="s">
        <v>875</v>
      </c>
      <c r="G490" s="95">
        <v>127</v>
      </c>
      <c r="H490" s="100" t="s">
        <v>696</v>
      </c>
      <c r="I490" s="100"/>
      <c r="J490" s="131" t="str">
        <f t="shared" si="94"/>
        <v>Modulation @C3 Factor</v>
      </c>
      <c r="K490" s="98" t="str">
        <f t="shared" si="83"/>
        <v>2310,"Modulation @C3",0,"eep_valid",127,Track,"Modulation @C3 Factor"</v>
      </c>
    </row>
    <row r="491" spans="1:17" s="93" customFormat="1" ht="15" customHeight="1" x14ac:dyDescent="0.2">
      <c r="A491" s="120"/>
      <c r="C491" s="108" t="s">
        <v>228</v>
      </c>
      <c r="D491" s="108"/>
      <c r="E491" s="109" t="s">
        <v>2898</v>
      </c>
      <c r="F491" s="108"/>
      <c r="G491" s="108">
        <v>0</v>
      </c>
      <c r="H491" s="108" t="s">
        <v>234</v>
      </c>
      <c r="I491" s="108"/>
      <c r="J491" s="133" t="str">
        <f>CONCATENATE(E491,", saved to EEPROM startup defaults")</f>
        <v>ScannerVib Program 7 Setup (Combo), saved to EEPROM startup defaults</v>
      </c>
      <c r="K491" s="98" t="str">
        <f t="shared" ref="K491:K506" si="96">CONCATENATE(C491,",""",E491,""",",0,",""",F491,""",",G491,",","",H491,",""",J491,"""")</f>
        <v>#,"ScannerVib Program 7 Setup (Combo)",0,"",0,None,"ScannerVib Program 7 Setup (Combo), saved to EEPROM startup defaults"</v>
      </c>
      <c r="N491" s="108"/>
      <c r="O491" s="108"/>
      <c r="P491" s="108"/>
      <c r="Q491" s="108"/>
    </row>
    <row r="492" spans="1:17" ht="15" customHeight="1" x14ac:dyDescent="0.2">
      <c r="A492" s="120"/>
      <c r="C492" s="95">
        <v>2312</v>
      </c>
      <c r="E492" s="113" t="str">
        <f t="shared" ref="E492:E506" si="97">E476</f>
        <v>Pre-Emphasis (Treble Gain)</v>
      </c>
      <c r="F492" s="95" t="s">
        <v>875</v>
      </c>
      <c r="G492" s="95">
        <v>127</v>
      </c>
      <c r="H492" s="100" t="s">
        <v>696</v>
      </c>
      <c r="I492" s="100"/>
      <c r="J492" s="131" t="str">
        <f t="shared" ref="J492:J506" si="98">J476</f>
        <v>Vibrato Circuit PreEmphasis (treble gain when Vib/Ch on)</v>
      </c>
      <c r="K492" s="98" t="str">
        <f t="shared" si="96"/>
        <v>2312,"Pre-Emphasis (Treble Gain)",0,"eep_valid",127,Track,"Vibrato Circuit PreEmphasis (treble gain when Vib/Ch on)"</v>
      </c>
    </row>
    <row r="493" spans="1:17" ht="15" customHeight="1" x14ac:dyDescent="0.2">
      <c r="A493" s="120"/>
      <c r="C493" s="128">
        <f>C492+1</f>
        <v>2313</v>
      </c>
      <c r="E493" s="113" t="str">
        <f t="shared" si="97"/>
        <v>LC Line Age/AM Amplitude Modulation</v>
      </c>
      <c r="F493" s="95" t="s">
        <v>875</v>
      </c>
      <c r="G493" s="95">
        <v>127</v>
      </c>
      <c r="H493" s="100" t="s">
        <v>696</v>
      </c>
      <c r="I493" s="100"/>
      <c r="J493" s="131" t="str">
        <f t="shared" si="98"/>
        <v>LC Delay Line Capacitor Age (affects amplitude modulation)</v>
      </c>
      <c r="K493" s="98" t="str">
        <f t="shared" si="96"/>
        <v>2313,"LC Line Age/AM Amplitude Modulation",0,"eep_valid",127,Track,"LC Delay Line Capacitor Age (affects amplitude modulation)"</v>
      </c>
    </row>
    <row r="494" spans="1:17" ht="15" customHeight="1" x14ac:dyDescent="0.2">
      <c r="A494" s="120"/>
      <c r="C494" s="128">
        <f t="shared" ref="C494:C506" si="99">C493+1</f>
        <v>2314</v>
      </c>
      <c r="E494" s="113" t="str">
        <f t="shared" si="97"/>
        <v>LC Line Feedback</v>
      </c>
      <c r="F494" s="95" t="s">
        <v>875</v>
      </c>
      <c r="G494" s="95">
        <v>127</v>
      </c>
      <c r="H494" s="100" t="s">
        <v>696</v>
      </c>
      <c r="I494" s="100"/>
      <c r="J494" s="131" t="str">
        <f t="shared" si="98"/>
        <v>Delay Line Feedback ('celeste' effect on M100/H100)</v>
      </c>
      <c r="K494" s="98" t="str">
        <f t="shared" si="96"/>
        <v>2314,"LC Line Feedback",0,"eep_valid",127,Track,"Delay Line Feedback ('celeste' effect on M100/H100)"</v>
      </c>
    </row>
    <row r="495" spans="1:17" ht="15" customHeight="1" x14ac:dyDescent="0.2">
      <c r="A495" s="120"/>
      <c r="C495" s="128">
        <f t="shared" si="99"/>
        <v>2315</v>
      </c>
      <c r="E495" s="113" t="str">
        <f t="shared" si="97"/>
        <v>LC Line Reflection</v>
      </c>
      <c r="F495" s="95" t="s">
        <v>875</v>
      </c>
      <c r="G495" s="95">
        <v>127</v>
      </c>
      <c r="H495" s="100" t="s">
        <v>696</v>
      </c>
      <c r="I495" s="100"/>
      <c r="J495" s="131" t="str">
        <f t="shared" si="98"/>
        <v>Delay Line Reflection (increases with cap age)</v>
      </c>
      <c r="K495" s="98" t="str">
        <f t="shared" si="96"/>
        <v>2315,"LC Line Reflection",0,"eep_valid",127,Track,"Delay Line Reflection (increases with cap age)"</v>
      </c>
    </row>
    <row r="496" spans="1:17" ht="15" customHeight="1" x14ac:dyDescent="0.2">
      <c r="A496" s="120"/>
      <c r="C496" s="128">
        <f t="shared" si="99"/>
        <v>2316</v>
      </c>
      <c r="E496" s="113" t="str">
        <f t="shared" si="97"/>
        <v>LC Line Response Cutoff Frequency</v>
      </c>
      <c r="F496" s="95" t="s">
        <v>875</v>
      </c>
      <c r="G496" s="95">
        <v>127</v>
      </c>
      <c r="H496" s="100" t="s">
        <v>696</v>
      </c>
      <c r="I496" s="100"/>
      <c r="J496" s="131" t="str">
        <f t="shared" si="98"/>
        <v>Delay Line Frequency Response</v>
      </c>
      <c r="K496" s="98" t="str">
        <f t="shared" si="96"/>
        <v>2316,"LC Line Response Cutoff Frequency",0,"eep_valid",127,Track,"Delay Line Frequency Response"</v>
      </c>
    </row>
    <row r="497" spans="1:17" ht="15" customHeight="1" x14ac:dyDescent="0.2">
      <c r="A497" s="120"/>
      <c r="C497" s="128">
        <f t="shared" si="99"/>
        <v>2317</v>
      </c>
      <c r="E497" s="113" t="str">
        <f t="shared" si="97"/>
        <v>LC PhaseLk/Line Cutoff Shelving Level</v>
      </c>
      <c r="F497" s="95" t="s">
        <v>875</v>
      </c>
      <c r="G497" s="95">
        <v>127</v>
      </c>
      <c r="H497" s="100" t="s">
        <v>696</v>
      </c>
      <c r="I497" s="100"/>
      <c r="J497" s="131" t="str">
        <f t="shared" si="98"/>
        <v>Scanner High Frequency Leakage (parasitic feedthrough)</v>
      </c>
      <c r="K497" s="98" t="str">
        <f t="shared" si="96"/>
        <v>2317,"LC PhaseLk/Line Cutoff Shelving Level",0,"eep_valid",127,Track,"Scanner High Frequency Leakage (parasitic feedthrough)"</v>
      </c>
    </row>
    <row r="498" spans="1:17" ht="15" customHeight="1" x14ac:dyDescent="0.2">
      <c r="A498" s="120"/>
      <c r="C498" s="128">
        <f t="shared" si="99"/>
        <v>2318</v>
      </c>
      <c r="E498" s="113" t="str">
        <f t="shared" si="97"/>
        <v>Scanner Gearing (Vib Frequ)</v>
      </c>
      <c r="F498" s="95" t="s">
        <v>875</v>
      </c>
      <c r="G498" s="95">
        <v>127</v>
      </c>
      <c r="H498" s="100" t="s">
        <v>696</v>
      </c>
      <c r="I498" s="100"/>
      <c r="J498" s="131" t="str">
        <f t="shared" si="98"/>
        <v>Scanner Gearing (affects vibrato frequency)</v>
      </c>
      <c r="K498" s="98" t="str">
        <f t="shared" si="96"/>
        <v>2318,"Scanner Gearing (Vib Frequ)",0,"eep_valid",127,Track,"Scanner Gearing (affects vibrato frequency)"</v>
      </c>
    </row>
    <row r="499" spans="1:17" ht="15" customHeight="1" x14ac:dyDescent="0.2">
      <c r="A499" s="120"/>
      <c r="C499" s="128">
        <f t="shared" si="99"/>
        <v>2319</v>
      </c>
      <c r="E499" s="113" t="str">
        <f t="shared" si="97"/>
        <v>Chorus Dry (Bypass) Level</v>
      </c>
      <c r="F499" s="95" t="s">
        <v>875</v>
      </c>
      <c r="G499" s="95">
        <v>127</v>
      </c>
      <c r="H499" s="100" t="s">
        <v>696</v>
      </c>
      <c r="I499" s="100"/>
      <c r="J499" s="131" t="str">
        <f t="shared" si="98"/>
        <v>Chorus Effect Amount (wet signal)</v>
      </c>
      <c r="K499" s="98" t="str">
        <f t="shared" si="96"/>
        <v>2319,"Chorus Dry (Bypass) Level",0,"eep_valid",127,Track,"Chorus Effect Amount (wet signal)"</v>
      </c>
    </row>
    <row r="500" spans="1:17" ht="15" customHeight="1" x14ac:dyDescent="0.2">
      <c r="A500" s="120"/>
      <c r="C500" s="128">
        <f t="shared" si="99"/>
        <v>2320</v>
      </c>
      <c r="E500" s="113" t="str">
        <f t="shared" si="97"/>
        <v>Chorus Wet (Scanner) Level</v>
      </c>
      <c r="F500" s="95" t="s">
        <v>875</v>
      </c>
      <c r="G500" s="95">
        <v>127</v>
      </c>
      <c r="H500" s="100" t="s">
        <v>696</v>
      </c>
      <c r="I500" s="100"/>
      <c r="J500" s="131" t="str">
        <f t="shared" si="98"/>
        <v>Chorus Bypass Amount (wet signal)</v>
      </c>
      <c r="K500" s="98" t="str">
        <f t="shared" si="96"/>
        <v>2320,"Chorus Wet (Scanner) Level",0,"eep_valid",127,Track,"Chorus Bypass Amount (wet signal)"</v>
      </c>
    </row>
    <row r="501" spans="1:17" ht="15" customHeight="1" x14ac:dyDescent="0.2">
      <c r="A501" s="120"/>
      <c r="C501" s="128">
        <f t="shared" si="99"/>
        <v>2321</v>
      </c>
      <c r="E501" s="113" t="str">
        <f t="shared" si="97"/>
        <v>Modulation @V1</v>
      </c>
      <c r="F501" s="95" t="s">
        <v>875</v>
      </c>
      <c r="G501" s="95">
        <v>127</v>
      </c>
      <c r="H501" s="100" t="s">
        <v>696</v>
      </c>
      <c r="I501" s="100"/>
      <c r="J501" s="131" t="str">
        <f t="shared" si="98"/>
        <v>Modulation @V1 Factor</v>
      </c>
      <c r="K501" s="98" t="str">
        <f t="shared" si="96"/>
        <v>2321,"Modulation @V1",0,"eep_valid",127,Track,"Modulation @V1 Factor"</v>
      </c>
    </row>
    <row r="502" spans="1:17" ht="15" customHeight="1" x14ac:dyDescent="0.2">
      <c r="A502" s="120"/>
      <c r="C502" s="128">
        <f t="shared" si="99"/>
        <v>2322</v>
      </c>
      <c r="E502" s="113" t="str">
        <f t="shared" si="97"/>
        <v>Modulation @C1</v>
      </c>
      <c r="F502" s="95" t="s">
        <v>875</v>
      </c>
      <c r="G502" s="95">
        <v>127</v>
      </c>
      <c r="H502" s="100" t="s">
        <v>696</v>
      </c>
      <c r="I502" s="100"/>
      <c r="J502" s="131" t="str">
        <f t="shared" si="98"/>
        <v>Modulation @C1 Factor</v>
      </c>
      <c r="K502" s="98" t="str">
        <f t="shared" si="96"/>
        <v>2322,"Modulation @C1",0,"eep_valid",127,Track,"Modulation @C1 Factor"</v>
      </c>
    </row>
    <row r="503" spans="1:17" ht="15" customHeight="1" x14ac:dyDescent="0.2">
      <c r="A503" s="120"/>
      <c r="C503" s="128">
        <f t="shared" si="99"/>
        <v>2323</v>
      </c>
      <c r="E503" s="113" t="str">
        <f t="shared" si="97"/>
        <v>Modulation @V2</v>
      </c>
      <c r="F503" s="95" t="s">
        <v>875</v>
      </c>
      <c r="G503" s="95">
        <v>127</v>
      </c>
      <c r="H503" s="100" t="s">
        <v>696</v>
      </c>
      <c r="I503" s="100"/>
      <c r="J503" s="131" t="str">
        <f t="shared" si="98"/>
        <v>Modulation @V2 Factor</v>
      </c>
      <c r="K503" s="98" t="str">
        <f t="shared" si="96"/>
        <v>2323,"Modulation @V2",0,"eep_valid",127,Track,"Modulation @V2 Factor"</v>
      </c>
    </row>
    <row r="504" spans="1:17" ht="15" customHeight="1" x14ac:dyDescent="0.2">
      <c r="A504" s="120"/>
      <c r="C504" s="128">
        <f t="shared" si="99"/>
        <v>2324</v>
      </c>
      <c r="E504" s="113" t="str">
        <f t="shared" si="97"/>
        <v>Modulation @C2</v>
      </c>
      <c r="F504" s="95" t="s">
        <v>875</v>
      </c>
      <c r="G504" s="95">
        <v>127</v>
      </c>
      <c r="H504" s="100" t="s">
        <v>696</v>
      </c>
      <c r="I504" s="100"/>
      <c r="J504" s="131" t="str">
        <f t="shared" si="98"/>
        <v>Modulation @C2 Factor</v>
      </c>
      <c r="K504" s="98" t="str">
        <f t="shared" si="96"/>
        <v>2324,"Modulation @C2",0,"eep_valid",127,Track,"Modulation @C2 Factor"</v>
      </c>
    </row>
    <row r="505" spans="1:17" ht="15" customHeight="1" x14ac:dyDescent="0.2">
      <c r="A505" s="120"/>
      <c r="C505" s="128">
        <f t="shared" si="99"/>
        <v>2325</v>
      </c>
      <c r="E505" s="113" t="str">
        <f t="shared" si="97"/>
        <v>Modulation @V3</v>
      </c>
      <c r="F505" s="95" t="s">
        <v>875</v>
      </c>
      <c r="G505" s="95">
        <v>127</v>
      </c>
      <c r="H505" s="100" t="s">
        <v>696</v>
      </c>
      <c r="I505" s="100"/>
      <c r="J505" s="131" t="str">
        <f t="shared" si="98"/>
        <v>Modulation @V3 Factor</v>
      </c>
      <c r="K505" s="98" t="str">
        <f t="shared" si="96"/>
        <v>2325,"Modulation @V3",0,"eep_valid",127,Track,"Modulation @V3 Factor"</v>
      </c>
    </row>
    <row r="506" spans="1:17" ht="15" customHeight="1" x14ac:dyDescent="0.2">
      <c r="A506" s="120"/>
      <c r="C506" s="128">
        <f t="shared" si="99"/>
        <v>2326</v>
      </c>
      <c r="E506" s="113" t="str">
        <f t="shared" si="97"/>
        <v>Modulation @C3</v>
      </c>
      <c r="F506" s="95" t="s">
        <v>875</v>
      </c>
      <c r="G506" s="95">
        <v>127</v>
      </c>
      <c r="H506" s="100" t="s">
        <v>696</v>
      </c>
      <c r="I506" s="100"/>
      <c r="J506" s="131" t="str">
        <f t="shared" si="98"/>
        <v>Modulation @C3 Factor</v>
      </c>
      <c r="K506" s="98" t="str">
        <f t="shared" si="96"/>
        <v>2326,"Modulation @C3",0,"eep_valid",127,Track,"Modulation @C3 Factor"</v>
      </c>
    </row>
    <row r="507" spans="1:17" s="93" customFormat="1" ht="15" customHeight="1" x14ac:dyDescent="0.2">
      <c r="A507" s="95"/>
      <c r="C507" s="108" t="s">
        <v>228</v>
      </c>
      <c r="D507" s="108"/>
      <c r="E507" s="109" t="s">
        <v>1688</v>
      </c>
      <c r="F507" s="108" t="s">
        <v>1687</v>
      </c>
      <c r="G507" s="108">
        <v>0</v>
      </c>
      <c r="H507" s="108" t="s">
        <v>234</v>
      </c>
      <c r="I507" s="108"/>
      <c r="J507" s="133" t="str">
        <f>CONCATENATE(E507, ", temporary params for PHR setup, saved to active PHR program")</f>
        <v>Phasing Rotor Setup (active PHR Program), temporary params for PHR setup, saved to active PHR program</v>
      </c>
      <c r="K507" s="98" t="str">
        <f t="shared" ref="K507:K538" si="100">CONCATENATE(C507,",""",E507,""",",0,",""",F507,""",",G507,",","",H507,",""",J507,"""")</f>
        <v>#,"Phasing Rotor Setup (active PHR Program)",0,"PHR Setup",0,None,"Phasing Rotor Setup (active PHR Program), temporary params for PHR setup, saved to active PHR program"</v>
      </c>
      <c r="N507" s="108"/>
      <c r="O507" s="108"/>
      <c r="P507" s="108"/>
      <c r="Q507" s="108"/>
    </row>
    <row r="508" spans="1:17" ht="15" customHeight="1" x14ac:dyDescent="0.2">
      <c r="A508" s="95">
        <v>80</v>
      </c>
      <c r="C508" s="95">
        <v>1336</v>
      </c>
      <c r="E508" s="205" t="s">
        <v>2142</v>
      </c>
      <c r="F508" s="95" t="s">
        <v>1250</v>
      </c>
      <c r="G508" s="95">
        <v>255</v>
      </c>
      <c r="H508" s="100" t="s">
        <v>696</v>
      </c>
      <c r="I508" s="100"/>
      <c r="J508" s="131" t="str">
        <f>CONCATENATE(E508, ",params for live PHR setup, saved to active PHR program")</f>
        <v>PHR Speed Vari TDA1022 Slow Rotor (Live Edit),params for live PHR setup, saved to active PHR program</v>
      </c>
      <c r="K508" s="98" t="str">
        <f t="shared" si="100"/>
        <v>1336,"PHR Speed Vari TDA1022 Slow Rotor (Live Edit)",0,"temp_valid",255,Track,"PHR Speed Vari TDA1022 Slow Rotor (Live Edit),params for live PHR setup, saved to active PHR program"</v>
      </c>
    </row>
    <row r="509" spans="1:17" ht="15" customHeight="1" x14ac:dyDescent="0.2">
      <c r="A509" s="95">
        <v>81</v>
      </c>
      <c r="C509" s="112">
        <f>C508+1</f>
        <v>1337</v>
      </c>
      <c r="E509" s="205" t="s">
        <v>2143</v>
      </c>
      <c r="F509" s="95" t="s">
        <v>1250</v>
      </c>
      <c r="G509" s="95">
        <v>255</v>
      </c>
      <c r="H509" s="100" t="s">
        <v>696</v>
      </c>
      <c r="I509" s="100"/>
      <c r="J509" s="131" t="str">
        <f t="shared" ref="J509:J523" si="101">CONCATENATE(E509, ",params for live PHR setup, copied from PHR program, not saved")</f>
        <v>PHR Speed Vari TDA1022 Fast Rotor (Live Edit),params for live PHR setup, copied from PHR program, not saved</v>
      </c>
      <c r="K509" s="98" t="str">
        <f t="shared" si="100"/>
        <v>1337,"PHR Speed Vari TDA1022 Fast Rotor (Live Edit)",0,"temp_valid",255,Track,"PHR Speed Vari TDA1022 Fast Rotor (Live Edit),params for live PHR setup, copied from PHR program, not saved"</v>
      </c>
    </row>
    <row r="510" spans="1:17" ht="15" customHeight="1" x14ac:dyDescent="0.2">
      <c r="A510" s="95">
        <v>82</v>
      </c>
      <c r="C510" s="112">
        <f t="shared" ref="C510:C523" si="102">C509+1</f>
        <v>1338</v>
      </c>
      <c r="E510" s="205" t="s">
        <v>893</v>
      </c>
      <c r="F510" s="95" t="s">
        <v>1250</v>
      </c>
      <c r="G510" s="95">
        <v>255</v>
      </c>
      <c r="H510" s="100" t="s">
        <v>696</v>
      </c>
      <c r="I510" s="100"/>
      <c r="J510" s="131" t="str">
        <f t="shared" si="101"/>
        <v>PHR Speed Slow TDA1022 (Live Edit),params for live PHR setup, copied from PHR program, not saved</v>
      </c>
      <c r="K510" s="98" t="str">
        <f t="shared" si="100"/>
        <v>1338,"PHR Speed Slow TDA1022 (Live Edit)",0,"temp_valid",255,Track,"PHR Speed Slow TDA1022 (Live Edit),params for live PHR setup, copied from PHR program, not saved"</v>
      </c>
    </row>
    <row r="511" spans="1:17" ht="15" customHeight="1" x14ac:dyDescent="0.2">
      <c r="A511" s="95">
        <v>83</v>
      </c>
      <c r="C511" s="112">
        <f t="shared" si="102"/>
        <v>1339</v>
      </c>
      <c r="E511" s="205" t="s">
        <v>894</v>
      </c>
      <c r="F511" s="95" t="s">
        <v>1250</v>
      </c>
      <c r="G511" s="95">
        <v>255</v>
      </c>
      <c r="H511" s="100" t="s">
        <v>696</v>
      </c>
      <c r="I511" s="100"/>
      <c r="J511" s="131" t="str">
        <f t="shared" si="101"/>
        <v>PHR Feedback (Live Edit),params for live PHR setup, copied from PHR program, not saved</v>
      </c>
      <c r="K511" s="98" t="str">
        <f t="shared" si="100"/>
        <v>1339,"PHR Feedback (Live Edit)",0,"temp_valid",255,Track,"PHR Feedback (Live Edit),params for live PHR setup, copied from PHR program, not saved"</v>
      </c>
    </row>
    <row r="512" spans="1:17" ht="15" customHeight="1" x14ac:dyDescent="0.2">
      <c r="A512" s="95">
        <v>84</v>
      </c>
      <c r="C512" s="112">
        <f t="shared" si="102"/>
        <v>1340</v>
      </c>
      <c r="E512" s="205" t="s">
        <v>895</v>
      </c>
      <c r="F512" s="95" t="s">
        <v>1250</v>
      </c>
      <c r="G512" s="95">
        <v>255</v>
      </c>
      <c r="H512" s="100" t="s">
        <v>696</v>
      </c>
      <c r="I512" s="100"/>
      <c r="J512" s="131" t="str">
        <f t="shared" si="101"/>
        <v>PHR Level Ph1 (Live Edit),params for live PHR setup, copied from PHR program, not saved</v>
      </c>
      <c r="K512" s="98" t="str">
        <f t="shared" si="100"/>
        <v>1340,"PHR Level Ph1 (Live Edit)",0,"temp_valid",255,Track,"PHR Level Ph1 (Live Edit),params for live PHR setup, copied from PHR program, not saved"</v>
      </c>
    </row>
    <row r="513" spans="1:17" ht="15" customHeight="1" x14ac:dyDescent="0.2">
      <c r="A513" s="95">
        <v>85</v>
      </c>
      <c r="C513" s="112">
        <f t="shared" si="102"/>
        <v>1341</v>
      </c>
      <c r="E513" s="205" t="s">
        <v>896</v>
      </c>
      <c r="F513" s="95" t="s">
        <v>1250</v>
      </c>
      <c r="G513" s="95">
        <v>255</v>
      </c>
      <c r="H513" s="100" t="s">
        <v>696</v>
      </c>
      <c r="I513" s="100"/>
      <c r="J513" s="131" t="str">
        <f t="shared" si="101"/>
        <v>PHR Level Ph2 (Live Edit),params for live PHR setup, copied from PHR program, not saved</v>
      </c>
      <c r="K513" s="98" t="str">
        <f t="shared" si="100"/>
        <v>1341,"PHR Level Ph2 (Live Edit)",0,"temp_valid",255,Track,"PHR Level Ph2 (Live Edit),params for live PHR setup, copied from PHR program, not saved"</v>
      </c>
    </row>
    <row r="514" spans="1:17" ht="15" customHeight="1" x14ac:dyDescent="0.2">
      <c r="A514" s="95">
        <v>86</v>
      </c>
      <c r="C514" s="112">
        <f t="shared" si="102"/>
        <v>1342</v>
      </c>
      <c r="E514" s="205" t="s">
        <v>897</v>
      </c>
      <c r="F514" s="95" t="s">
        <v>1250</v>
      </c>
      <c r="G514" s="95">
        <v>255</v>
      </c>
      <c r="H514" s="100" t="s">
        <v>696</v>
      </c>
      <c r="I514" s="100"/>
      <c r="J514" s="131" t="str">
        <f t="shared" si="101"/>
        <v>PHR Level Ph3 (Live Edit),params for live PHR setup, copied from PHR program, not saved</v>
      </c>
      <c r="K514" s="98" t="str">
        <f t="shared" si="100"/>
        <v>1342,"PHR Level Ph3 (Live Edit)",0,"temp_valid",255,Track,"PHR Level Ph3 (Live Edit),params for live PHR setup, copied from PHR program, not saved"</v>
      </c>
    </row>
    <row r="515" spans="1:17" ht="15" customHeight="1" x14ac:dyDescent="0.2">
      <c r="A515" s="95">
        <v>87</v>
      </c>
      <c r="C515" s="112">
        <f t="shared" si="102"/>
        <v>1343</v>
      </c>
      <c r="E515" s="205" t="s">
        <v>898</v>
      </c>
      <c r="F515" s="95" t="s">
        <v>1250</v>
      </c>
      <c r="G515" s="95">
        <v>255</v>
      </c>
      <c r="H515" s="100" t="s">
        <v>696</v>
      </c>
      <c r="I515" s="100"/>
      <c r="J515" s="131" t="str">
        <f t="shared" si="101"/>
        <v>PHR Level Dry (Live Edit),params for live PHR setup, copied from PHR program, not saved</v>
      </c>
      <c r="K515" s="98" t="str">
        <f t="shared" si="100"/>
        <v>1343,"PHR Level Dry (Live Edit)",0,"temp_valid",255,Track,"PHR Level Dry (Live Edit),params for live PHR setup, copied from PHR program, not saved"</v>
      </c>
    </row>
    <row r="516" spans="1:17" ht="15" customHeight="1" x14ac:dyDescent="0.2">
      <c r="A516" s="95">
        <v>88</v>
      </c>
      <c r="C516" s="112">
        <f t="shared" si="102"/>
        <v>1344</v>
      </c>
      <c r="E516" s="205" t="s">
        <v>899</v>
      </c>
      <c r="F516" s="95" t="s">
        <v>1250</v>
      </c>
      <c r="G516" s="95">
        <v>15</v>
      </c>
      <c r="H516" s="100" t="s">
        <v>229</v>
      </c>
      <c r="I516" s="100"/>
      <c r="J516" s="131" t="str">
        <f t="shared" si="101"/>
        <v>PHR Feedback Invert (Live Edit),params for live PHR setup, copied from PHR program, not saved</v>
      </c>
      <c r="K516" s="98" t="str">
        <f t="shared" si="100"/>
        <v>1344,"PHR Feedback Invert (Live Edit)",0,"temp_valid",15,Bits,"PHR Feedback Invert (Live Edit),params for live PHR setup, copied from PHR program, not saved"</v>
      </c>
    </row>
    <row r="517" spans="1:17" ht="15" customHeight="1" x14ac:dyDescent="0.2">
      <c r="A517" s="95">
        <v>89</v>
      </c>
      <c r="C517" s="112">
        <f t="shared" si="102"/>
        <v>1345</v>
      </c>
      <c r="E517" s="205" t="s">
        <v>900</v>
      </c>
      <c r="F517" s="95" t="s">
        <v>1250</v>
      </c>
      <c r="G517" s="95">
        <v>63</v>
      </c>
      <c r="H517" s="100" t="s">
        <v>696</v>
      </c>
      <c r="I517" s="100"/>
      <c r="J517" s="131" t="str">
        <f t="shared" si="101"/>
        <v>PHR Ramp Delay (Live Edit),params for live PHR setup, copied from PHR program, not saved</v>
      </c>
      <c r="K517" s="98" t="str">
        <f t="shared" si="100"/>
        <v>1345,"PHR Ramp Delay (Live Edit)",0,"temp_valid",63,Track,"PHR Ramp Delay (Live Edit),params for live PHR setup, copied from PHR program, not saved"</v>
      </c>
    </row>
    <row r="518" spans="1:17" ht="15" customHeight="1" x14ac:dyDescent="0.2">
      <c r="A518" s="95">
        <v>90</v>
      </c>
      <c r="C518" s="112">
        <f t="shared" si="102"/>
        <v>1346</v>
      </c>
      <c r="E518" s="205" t="s">
        <v>901</v>
      </c>
      <c r="F518" s="95" t="s">
        <v>1250</v>
      </c>
      <c r="G518" s="95">
        <v>180</v>
      </c>
      <c r="H518" s="100" t="s">
        <v>696</v>
      </c>
      <c r="I518" s="100"/>
      <c r="J518" s="131" t="str">
        <f t="shared" si="101"/>
        <v>PHR Mod Vari Ph1 (Live Edit),params for live PHR setup, copied from PHR program, not saved</v>
      </c>
      <c r="K518" s="98" t="str">
        <f t="shared" si="100"/>
        <v>1346,"PHR Mod Vari Ph1 (Live Edit)",0,"temp_valid",180,Track,"PHR Mod Vari Ph1 (Live Edit),params for live PHR setup, copied from PHR program, not saved"</v>
      </c>
    </row>
    <row r="519" spans="1:17" ht="15" customHeight="1" x14ac:dyDescent="0.2">
      <c r="A519" s="95">
        <v>91</v>
      </c>
      <c r="C519" s="112">
        <f t="shared" si="102"/>
        <v>1347</v>
      </c>
      <c r="E519" s="205" t="s">
        <v>902</v>
      </c>
      <c r="F519" s="95" t="s">
        <v>1250</v>
      </c>
      <c r="G519" s="95">
        <v>180</v>
      </c>
      <c r="H519" s="100" t="s">
        <v>696</v>
      </c>
      <c r="I519" s="100"/>
      <c r="J519" s="131" t="str">
        <f t="shared" si="101"/>
        <v>PHR Mod Vari Ph2 (Live Edit),params for live PHR setup, copied from PHR program, not saved</v>
      </c>
      <c r="K519" s="98" t="str">
        <f t="shared" si="100"/>
        <v>1347,"PHR Mod Vari Ph2 (Live Edit)",0,"temp_valid",180,Track,"PHR Mod Vari Ph2 (Live Edit),params for live PHR setup, copied from PHR program, not saved"</v>
      </c>
    </row>
    <row r="520" spans="1:17" ht="15" customHeight="1" x14ac:dyDescent="0.2">
      <c r="A520" s="95">
        <v>92</v>
      </c>
      <c r="C520" s="112">
        <f t="shared" si="102"/>
        <v>1348</v>
      </c>
      <c r="E520" s="205" t="s">
        <v>903</v>
      </c>
      <c r="F520" s="95" t="s">
        <v>1250</v>
      </c>
      <c r="G520" s="95">
        <v>180</v>
      </c>
      <c r="H520" s="100" t="s">
        <v>696</v>
      </c>
      <c r="I520" s="100"/>
      <c r="J520" s="131" t="str">
        <f t="shared" si="101"/>
        <v>PHR Mod Vari Ph3 (Live Edit),params for live PHR setup, copied from PHR program, not saved</v>
      </c>
      <c r="K520" s="98" t="str">
        <f t="shared" si="100"/>
        <v>1348,"PHR Mod Vari Ph3 (Live Edit)",0,"temp_valid",180,Track,"PHR Mod Vari Ph3 (Live Edit),params for live PHR setup, copied from PHR program, not saved"</v>
      </c>
    </row>
    <row r="521" spans="1:17" s="110" customFormat="1" ht="15" customHeight="1" x14ac:dyDescent="0.2">
      <c r="A521" s="95">
        <v>93</v>
      </c>
      <c r="B521" s="93"/>
      <c r="C521" s="112">
        <f t="shared" si="102"/>
        <v>1349</v>
      </c>
      <c r="D521" s="108"/>
      <c r="E521" s="205" t="s">
        <v>904</v>
      </c>
      <c r="F521" s="95" t="s">
        <v>1250</v>
      </c>
      <c r="G521" s="95">
        <v>180</v>
      </c>
      <c r="H521" s="100" t="s">
        <v>696</v>
      </c>
      <c r="I521" s="100"/>
      <c r="J521" s="131" t="str">
        <f t="shared" si="101"/>
        <v>PHR Mod Slow Ph1 (Live Edit),params for live PHR setup, copied from PHR program, not saved</v>
      </c>
      <c r="K521" s="98" t="str">
        <f t="shared" si="100"/>
        <v>1349,"PHR Mod Slow Ph1 (Live Edit)",0,"temp_valid",180,Track,"PHR Mod Slow Ph1 (Live Edit),params for live PHR setup, copied from PHR program, not saved"</v>
      </c>
      <c r="N521" s="99"/>
      <c r="O521" s="99"/>
      <c r="P521" s="99"/>
      <c r="Q521" s="99"/>
    </row>
    <row r="522" spans="1:17" ht="15" customHeight="1" x14ac:dyDescent="0.2">
      <c r="A522" s="95">
        <v>94</v>
      </c>
      <c r="C522" s="112">
        <f t="shared" si="102"/>
        <v>1350</v>
      </c>
      <c r="E522" s="205" t="s">
        <v>905</v>
      </c>
      <c r="F522" s="95" t="s">
        <v>1250</v>
      </c>
      <c r="G522" s="95">
        <v>180</v>
      </c>
      <c r="H522" s="100" t="s">
        <v>696</v>
      </c>
      <c r="I522" s="100"/>
      <c r="J522" s="131" t="str">
        <f t="shared" si="101"/>
        <v>PHR Mod Slow Ph2 (Live Edit),params for live PHR setup, copied from PHR program, not saved</v>
      </c>
      <c r="K522" s="98" t="str">
        <f t="shared" si="100"/>
        <v>1350,"PHR Mod Slow Ph2 (Live Edit)",0,"temp_valid",180,Track,"PHR Mod Slow Ph2 (Live Edit),params for live PHR setup, copied from PHR program, not saved"</v>
      </c>
    </row>
    <row r="523" spans="1:17" ht="15" customHeight="1" x14ac:dyDescent="0.2">
      <c r="A523" s="95">
        <v>95</v>
      </c>
      <c r="C523" s="112">
        <f t="shared" si="102"/>
        <v>1351</v>
      </c>
      <c r="E523" s="205" t="s">
        <v>906</v>
      </c>
      <c r="F523" s="95" t="s">
        <v>1250</v>
      </c>
      <c r="G523" s="95">
        <v>180</v>
      </c>
      <c r="H523" s="100" t="s">
        <v>696</v>
      </c>
      <c r="I523" s="100"/>
      <c r="J523" s="131" t="str">
        <f t="shared" si="101"/>
        <v>PHR Mod Slow Ph3 (Live Edit),params for live PHR setup, copied from PHR program, not saved</v>
      </c>
      <c r="K523" s="98" t="str">
        <f t="shared" si="100"/>
        <v>1351,"PHR Mod Slow Ph3 (Live Edit)",0,"temp_valid",180,Track,"PHR Mod Slow Ph3 (Live Edit),params for live PHR setup, copied from PHR program, not saved"</v>
      </c>
    </row>
    <row r="524" spans="1:17" s="93" customFormat="1" ht="15" customHeight="1" x14ac:dyDescent="0.2">
      <c r="A524" s="120"/>
      <c r="C524" s="108" t="s">
        <v>228</v>
      </c>
      <c r="D524" s="108"/>
      <c r="E524" s="109" t="s">
        <v>1924</v>
      </c>
      <c r="F524" s="108" t="s">
        <v>1247</v>
      </c>
      <c r="G524" s="108">
        <v>0</v>
      </c>
      <c r="H524" s="108" t="s">
        <v>234</v>
      </c>
      <c r="I524" s="108"/>
      <c r="J524" s="133" t="s">
        <v>781</v>
      </c>
      <c r="K524" s="98" t="str">
        <f t="shared" si="100"/>
        <v>#,"PHR Program 0 Setup (WersiVoice/PHR Default)",0,"PHR Progs",0,None,"Phasing Rotor Params for 8 Programs, saved to EEPROM startup defaults"</v>
      </c>
      <c r="N524" s="108"/>
      <c r="O524" s="108"/>
      <c r="P524" s="108"/>
      <c r="Q524" s="108"/>
    </row>
    <row r="525" spans="1:17" ht="15" customHeight="1" x14ac:dyDescent="0.2">
      <c r="A525" s="115">
        <v>0</v>
      </c>
      <c r="C525" s="95">
        <v>2500</v>
      </c>
      <c r="E525" s="121" t="s">
        <v>2144</v>
      </c>
      <c r="F525" s="95" t="s">
        <v>875</v>
      </c>
      <c r="G525" s="95">
        <v>255</v>
      </c>
      <c r="H525" s="95" t="s">
        <v>696</v>
      </c>
      <c r="J525" s="131" t="str">
        <f t="shared" ref="J525:J540" si="103">CONCATENATE(E525, ", params for one PHR program, saved to EEPROM")</f>
        <v>PHR Speed Vari TDA1022 Slow Rotor (Prgm 0), params for one PHR program, saved to EEPROM</v>
      </c>
      <c r="K525" s="98" t="str">
        <f t="shared" si="100"/>
        <v>2500,"PHR Speed Vari TDA1022 Slow Rotor (Prgm 0)",0,"eep_valid",255,Track,"PHR Speed Vari TDA1022 Slow Rotor (Prgm 0), params for one PHR program, saved to EEPROM"</v>
      </c>
    </row>
    <row r="526" spans="1:17" ht="15" customHeight="1" x14ac:dyDescent="0.2">
      <c r="C526" s="112">
        <f>C525+1</f>
        <v>2501</v>
      </c>
      <c r="E526" s="122" t="s">
        <v>2145</v>
      </c>
      <c r="F526" s="95" t="s">
        <v>875</v>
      </c>
      <c r="G526" s="95">
        <v>255</v>
      </c>
      <c r="H526" s="95" t="s">
        <v>696</v>
      </c>
      <c r="J526" s="131" t="str">
        <f t="shared" si="103"/>
        <v>PHR Speed Vari TDA1022 Fast Rotor (Prgm 0), params for one PHR program, saved to EEPROM</v>
      </c>
      <c r="K526" s="98" t="str">
        <f t="shared" si="100"/>
        <v>2501,"PHR Speed Vari TDA1022 Fast Rotor (Prgm 0)",0,"eep_valid",255,Track,"PHR Speed Vari TDA1022 Fast Rotor (Prgm 0), params for one PHR program, saved to EEPROM"</v>
      </c>
    </row>
    <row r="527" spans="1:17" ht="15" customHeight="1" x14ac:dyDescent="0.2">
      <c r="C527" s="112">
        <f t="shared" ref="C527:C594" si="104">C526+1</f>
        <v>2502</v>
      </c>
      <c r="E527" s="122" t="s">
        <v>877</v>
      </c>
      <c r="F527" s="95" t="s">
        <v>875</v>
      </c>
      <c r="G527" s="95">
        <v>255</v>
      </c>
      <c r="H527" s="95" t="s">
        <v>696</v>
      </c>
      <c r="J527" s="131" t="str">
        <f t="shared" si="103"/>
        <v>PHR Speed Slow TDA1022 (Progam 0), params for one PHR program, saved to EEPROM</v>
      </c>
      <c r="K527" s="98" t="str">
        <f t="shared" si="100"/>
        <v>2502,"PHR Speed Slow TDA1022 (Progam 0)",0,"eep_valid",255,Track,"PHR Speed Slow TDA1022 (Progam 0), params for one PHR program, saved to EEPROM"</v>
      </c>
    </row>
    <row r="528" spans="1:17" ht="15" customHeight="1" x14ac:dyDescent="0.2">
      <c r="C528" s="112">
        <f t="shared" si="104"/>
        <v>2503</v>
      </c>
      <c r="E528" s="123" t="s">
        <v>600</v>
      </c>
      <c r="F528" s="95" t="s">
        <v>875</v>
      </c>
      <c r="G528" s="95">
        <v>255</v>
      </c>
      <c r="H528" s="95" t="s">
        <v>696</v>
      </c>
      <c r="J528" s="131" t="str">
        <f t="shared" si="103"/>
        <v>PHR Feedback (Progam 0), params for one PHR program, saved to EEPROM</v>
      </c>
      <c r="K528" s="98" t="str">
        <f t="shared" si="100"/>
        <v>2503,"PHR Feedback (Progam 0)",0,"eep_valid",255,Track,"PHR Feedback (Progam 0), params for one PHR program, saved to EEPROM"</v>
      </c>
    </row>
    <row r="529" spans="1:17" ht="15" customHeight="1" x14ac:dyDescent="0.2">
      <c r="C529" s="112">
        <f t="shared" si="104"/>
        <v>2504</v>
      </c>
      <c r="E529" s="123" t="s">
        <v>601</v>
      </c>
      <c r="F529" s="95" t="s">
        <v>875</v>
      </c>
      <c r="G529" s="95">
        <v>255</v>
      </c>
      <c r="H529" s="95" t="s">
        <v>696</v>
      </c>
      <c r="J529" s="131" t="str">
        <f t="shared" si="103"/>
        <v>PHR Level Ph1 (Progam 0), params for one PHR program, saved to EEPROM</v>
      </c>
      <c r="K529" s="98" t="str">
        <f t="shared" si="100"/>
        <v>2504,"PHR Level Ph1 (Progam 0)",0,"eep_valid",255,Track,"PHR Level Ph1 (Progam 0), params for one PHR program, saved to EEPROM"</v>
      </c>
    </row>
    <row r="530" spans="1:17" ht="15" customHeight="1" x14ac:dyDescent="0.2">
      <c r="C530" s="112">
        <f t="shared" si="104"/>
        <v>2505</v>
      </c>
      <c r="E530" s="123" t="s">
        <v>602</v>
      </c>
      <c r="F530" s="95" t="s">
        <v>875</v>
      </c>
      <c r="G530" s="95">
        <v>255</v>
      </c>
      <c r="H530" s="95" t="s">
        <v>696</v>
      </c>
      <c r="J530" s="131" t="str">
        <f t="shared" si="103"/>
        <v>PHR Level Ph2 (Progam 0), params for one PHR program, saved to EEPROM</v>
      </c>
      <c r="K530" s="98" t="str">
        <f t="shared" si="100"/>
        <v>2505,"PHR Level Ph2 (Progam 0)",0,"eep_valid",255,Track,"PHR Level Ph2 (Progam 0), params for one PHR program, saved to EEPROM"</v>
      </c>
    </row>
    <row r="531" spans="1:17" ht="15" customHeight="1" x14ac:dyDescent="0.2">
      <c r="C531" s="112">
        <f t="shared" si="104"/>
        <v>2506</v>
      </c>
      <c r="E531" s="123" t="s">
        <v>603</v>
      </c>
      <c r="F531" s="95" t="s">
        <v>875</v>
      </c>
      <c r="G531" s="95">
        <v>255</v>
      </c>
      <c r="H531" s="95" t="s">
        <v>696</v>
      </c>
      <c r="J531" s="131" t="str">
        <f t="shared" si="103"/>
        <v>PHR Level Ph3 (Progam 0), params for one PHR program, saved to EEPROM</v>
      </c>
      <c r="K531" s="98" t="str">
        <f t="shared" si="100"/>
        <v>2506,"PHR Level Ph3 (Progam 0)",0,"eep_valid",255,Track,"PHR Level Ph3 (Progam 0), params for one PHR program, saved to EEPROM"</v>
      </c>
    </row>
    <row r="532" spans="1:17" ht="15" customHeight="1" x14ac:dyDescent="0.2">
      <c r="C532" s="112">
        <f t="shared" si="104"/>
        <v>2507</v>
      </c>
      <c r="E532" s="123" t="s">
        <v>604</v>
      </c>
      <c r="F532" s="95" t="s">
        <v>875</v>
      </c>
      <c r="G532" s="95">
        <v>255</v>
      </c>
      <c r="H532" s="95" t="s">
        <v>696</v>
      </c>
      <c r="J532" s="131" t="str">
        <f t="shared" si="103"/>
        <v>PHR Level Dry (Progam 0), params for one PHR program, saved to EEPROM</v>
      </c>
      <c r="K532" s="98" t="str">
        <f t="shared" si="100"/>
        <v>2507,"PHR Level Dry (Progam 0)",0,"eep_valid",255,Track,"PHR Level Dry (Progam 0), params for one PHR program, saved to EEPROM"</v>
      </c>
    </row>
    <row r="533" spans="1:17" ht="15" customHeight="1" x14ac:dyDescent="0.2">
      <c r="C533" s="112">
        <f t="shared" si="104"/>
        <v>2508</v>
      </c>
      <c r="E533" s="123" t="s">
        <v>605</v>
      </c>
      <c r="F533" s="95" t="s">
        <v>875</v>
      </c>
      <c r="G533" s="95">
        <v>255</v>
      </c>
      <c r="H533" s="100" t="s">
        <v>229</v>
      </c>
      <c r="I533" s="100"/>
      <c r="J533" s="131" t="str">
        <f t="shared" si="103"/>
        <v>PHR Feedback Invert (Progam 0), params for one PHR program, saved to EEPROM</v>
      </c>
      <c r="K533" s="98" t="str">
        <f t="shared" si="100"/>
        <v>2508,"PHR Feedback Invert (Progam 0)",0,"eep_valid",255,Bits,"PHR Feedback Invert (Progam 0), params for one PHR program, saved to EEPROM"</v>
      </c>
    </row>
    <row r="534" spans="1:17" ht="15" customHeight="1" x14ac:dyDescent="0.2">
      <c r="C534" s="112">
        <f t="shared" si="104"/>
        <v>2509</v>
      </c>
      <c r="E534" s="122" t="s">
        <v>885</v>
      </c>
      <c r="F534" s="95" t="s">
        <v>875</v>
      </c>
      <c r="G534" s="95">
        <v>63</v>
      </c>
      <c r="H534" s="95" t="s">
        <v>696</v>
      </c>
      <c r="J534" s="131" t="str">
        <f t="shared" si="103"/>
        <v>PHR Ramp Delay (Progam 0), params for one PHR program, saved to EEPROM</v>
      </c>
      <c r="K534" s="98" t="str">
        <f t="shared" si="100"/>
        <v>2509,"PHR Ramp Delay (Progam 0)",0,"eep_valid",63,Track,"PHR Ramp Delay (Progam 0), params for one PHR program, saved to EEPROM"</v>
      </c>
    </row>
    <row r="535" spans="1:17" ht="15" customHeight="1" x14ac:dyDescent="0.2">
      <c r="C535" s="112">
        <f t="shared" si="104"/>
        <v>2510</v>
      </c>
      <c r="E535" s="123" t="s">
        <v>606</v>
      </c>
      <c r="F535" s="95" t="s">
        <v>875</v>
      </c>
      <c r="G535" s="95">
        <v>255</v>
      </c>
      <c r="H535" s="95" t="s">
        <v>696</v>
      </c>
      <c r="J535" s="131" t="str">
        <f t="shared" si="103"/>
        <v>PHR Mod Vari Ph1 (Progam 0), params for one PHR program, saved to EEPROM</v>
      </c>
      <c r="K535" s="98" t="str">
        <f t="shared" si="100"/>
        <v>2510,"PHR Mod Vari Ph1 (Progam 0)",0,"eep_valid",255,Track,"PHR Mod Vari Ph1 (Progam 0), params for one PHR program, saved to EEPROM"</v>
      </c>
    </row>
    <row r="536" spans="1:17" ht="15" customHeight="1" x14ac:dyDescent="0.2">
      <c r="C536" s="112">
        <f t="shared" si="104"/>
        <v>2511</v>
      </c>
      <c r="E536" s="123" t="s">
        <v>607</v>
      </c>
      <c r="F536" s="95" t="s">
        <v>875</v>
      </c>
      <c r="G536" s="95">
        <v>255</v>
      </c>
      <c r="H536" s="95" t="s">
        <v>696</v>
      </c>
      <c r="J536" s="131" t="str">
        <f t="shared" si="103"/>
        <v>PHR Mod Vari Ph2 (Progam 0), params for one PHR program, saved to EEPROM</v>
      </c>
      <c r="K536" s="98" t="str">
        <f t="shared" si="100"/>
        <v>2511,"PHR Mod Vari Ph2 (Progam 0)",0,"eep_valid",255,Track,"PHR Mod Vari Ph2 (Progam 0), params for one PHR program, saved to EEPROM"</v>
      </c>
    </row>
    <row r="537" spans="1:17" ht="15" customHeight="1" x14ac:dyDescent="0.2">
      <c r="C537" s="112">
        <f t="shared" si="104"/>
        <v>2512</v>
      </c>
      <c r="E537" s="123" t="s">
        <v>608</v>
      </c>
      <c r="F537" s="95" t="s">
        <v>875</v>
      </c>
      <c r="G537" s="95">
        <v>255</v>
      </c>
      <c r="H537" s="95" t="s">
        <v>696</v>
      </c>
      <c r="J537" s="131" t="str">
        <f t="shared" si="103"/>
        <v>PHR Mod Vari Ph3 (Progam 0), params for one PHR program, saved to EEPROM</v>
      </c>
      <c r="K537" s="98" t="str">
        <f t="shared" si="100"/>
        <v>2512,"PHR Mod Vari Ph3 (Progam 0)",0,"eep_valid",255,Track,"PHR Mod Vari Ph3 (Progam 0), params for one PHR program, saved to EEPROM"</v>
      </c>
    </row>
    <row r="538" spans="1:17" ht="15" customHeight="1" x14ac:dyDescent="0.2">
      <c r="C538" s="112">
        <f t="shared" si="104"/>
        <v>2513</v>
      </c>
      <c r="E538" s="123" t="s">
        <v>609</v>
      </c>
      <c r="F538" s="95" t="s">
        <v>875</v>
      </c>
      <c r="G538" s="95">
        <v>255</v>
      </c>
      <c r="H538" s="95" t="s">
        <v>696</v>
      </c>
      <c r="J538" s="131" t="str">
        <f t="shared" si="103"/>
        <v>PHR Mod Slow Ph1 (Progam 0), params for one PHR program, saved to EEPROM</v>
      </c>
      <c r="K538" s="98" t="str">
        <f t="shared" si="100"/>
        <v>2513,"PHR Mod Slow Ph1 (Progam 0)",0,"eep_valid",255,Track,"PHR Mod Slow Ph1 (Progam 0), params for one PHR program, saved to EEPROM"</v>
      </c>
    </row>
    <row r="539" spans="1:17" ht="15" customHeight="1" x14ac:dyDescent="0.2">
      <c r="C539" s="112">
        <f t="shared" si="104"/>
        <v>2514</v>
      </c>
      <c r="E539" s="123" t="s">
        <v>610</v>
      </c>
      <c r="F539" s="95" t="s">
        <v>875</v>
      </c>
      <c r="G539" s="95">
        <v>255</v>
      </c>
      <c r="H539" s="95" t="s">
        <v>696</v>
      </c>
      <c r="J539" s="131" t="str">
        <f t="shared" si="103"/>
        <v>PHR Mod Slow Ph2 (Progam 0), params for one PHR program, saved to EEPROM</v>
      </c>
      <c r="K539" s="98" t="str">
        <f t="shared" ref="K539:K602" si="105">CONCATENATE(C539,",""",E539,""",",0,",""",F539,""",",G539,",","",H539,",""",J539,"""")</f>
        <v>2514,"PHR Mod Slow Ph2 (Progam 0)",0,"eep_valid",255,Track,"PHR Mod Slow Ph2 (Progam 0), params for one PHR program, saved to EEPROM"</v>
      </c>
    </row>
    <row r="540" spans="1:17" ht="15" customHeight="1" x14ac:dyDescent="0.2">
      <c r="C540" s="112">
        <f t="shared" si="104"/>
        <v>2515</v>
      </c>
      <c r="E540" s="123" t="s">
        <v>611</v>
      </c>
      <c r="F540" s="95" t="s">
        <v>875</v>
      </c>
      <c r="G540" s="95">
        <v>255</v>
      </c>
      <c r="H540" s="95" t="s">
        <v>696</v>
      </c>
      <c r="J540" s="131" t="str">
        <f t="shared" si="103"/>
        <v>PHR Mod Slow Ph3 (Progam 0), params for one PHR program, saved to EEPROM</v>
      </c>
      <c r="K540" s="98" t="str">
        <f t="shared" si="105"/>
        <v>2515,"PHR Mod Slow Ph3 (Progam 0)",0,"eep_valid",255,Track,"PHR Mod Slow Ph3 (Progam 0), params for one PHR program, saved to EEPROM"</v>
      </c>
    </row>
    <row r="541" spans="1:17" s="93" customFormat="1" ht="15" customHeight="1" x14ac:dyDescent="0.2">
      <c r="A541" s="120"/>
      <c r="C541" s="108" t="s">
        <v>228</v>
      </c>
      <c r="D541" s="108"/>
      <c r="E541" s="109" t="s">
        <v>1245</v>
      </c>
      <c r="F541" s="108"/>
      <c r="G541" s="108">
        <v>0</v>
      </c>
      <c r="H541" s="108" t="s">
        <v>234</v>
      </c>
      <c r="I541" s="108"/>
      <c r="J541" s="133" t="s">
        <v>781</v>
      </c>
      <c r="K541" s="98" t="str">
        <f t="shared" si="105"/>
        <v>#,"PHR Program 1 Setup (not used)",0,"",0,None,"Phasing Rotor Params for 8 Programs, saved to EEPROM startup defaults"</v>
      </c>
      <c r="N541" s="108"/>
      <c r="O541" s="108"/>
      <c r="P541" s="108"/>
      <c r="Q541" s="108"/>
    </row>
    <row r="542" spans="1:17" ht="15" customHeight="1" x14ac:dyDescent="0.2">
      <c r="C542" s="112">
        <f>C540+1</f>
        <v>2516</v>
      </c>
      <c r="E542" s="124" t="s">
        <v>2146</v>
      </c>
      <c r="F542" s="95" t="s">
        <v>875</v>
      </c>
      <c r="G542" s="95">
        <v>255</v>
      </c>
      <c r="H542" s="95" t="s">
        <v>696</v>
      </c>
      <c r="J542" s="131" t="str">
        <f t="shared" ref="J542:J557" si="106">CONCATENATE(E542, ", params for one PHR program, saved to EEPROM")</f>
        <v>PHR Speed Vari TDA1022 Slow Rotor (Prgm 1), params for one PHR program, saved to EEPROM</v>
      </c>
      <c r="K542" s="98" t="str">
        <f t="shared" si="105"/>
        <v>2516,"PHR Speed Vari TDA1022 Slow Rotor (Prgm 1)",0,"eep_valid",255,Track,"PHR Speed Vari TDA1022 Slow Rotor (Prgm 1), params for one PHR program, saved to EEPROM"</v>
      </c>
    </row>
    <row r="543" spans="1:17" ht="15" customHeight="1" x14ac:dyDescent="0.2">
      <c r="C543" s="112">
        <f t="shared" si="104"/>
        <v>2517</v>
      </c>
      <c r="E543" s="125" t="s">
        <v>2147</v>
      </c>
      <c r="F543" s="95" t="s">
        <v>875</v>
      </c>
      <c r="G543" s="95">
        <v>255</v>
      </c>
      <c r="H543" s="95" t="s">
        <v>696</v>
      </c>
      <c r="J543" s="131" t="str">
        <f t="shared" si="106"/>
        <v>PHR Speed Vari TDA1022 Fast Rotor (Prgm 1), params for one PHR program, saved to EEPROM</v>
      </c>
      <c r="K543" s="98" t="str">
        <f t="shared" si="105"/>
        <v>2517,"PHR Speed Vari TDA1022 Fast Rotor (Prgm 1)",0,"eep_valid",255,Track,"PHR Speed Vari TDA1022 Fast Rotor (Prgm 1), params for one PHR program, saved to EEPROM"</v>
      </c>
    </row>
    <row r="544" spans="1:17" ht="15" customHeight="1" x14ac:dyDescent="0.2">
      <c r="C544" s="112">
        <f t="shared" si="104"/>
        <v>2518</v>
      </c>
      <c r="E544" s="126" t="s">
        <v>878</v>
      </c>
      <c r="F544" s="95" t="s">
        <v>875</v>
      </c>
      <c r="G544" s="95">
        <v>255</v>
      </c>
      <c r="H544" s="95" t="s">
        <v>696</v>
      </c>
      <c r="J544" s="131" t="str">
        <f t="shared" si="106"/>
        <v>PHR Speed Slow TDA1022 (Progam 1), params for one PHR program, saved to EEPROM</v>
      </c>
      <c r="K544" s="98" t="str">
        <f t="shared" si="105"/>
        <v>2518,"PHR Speed Slow TDA1022 (Progam 1)",0,"eep_valid",255,Track,"PHR Speed Slow TDA1022 (Progam 1), params for one PHR program, saved to EEPROM"</v>
      </c>
    </row>
    <row r="545" spans="1:17" ht="15" customHeight="1" x14ac:dyDescent="0.2">
      <c r="C545" s="112">
        <f t="shared" si="104"/>
        <v>2519</v>
      </c>
      <c r="E545" s="126" t="s">
        <v>612</v>
      </c>
      <c r="F545" s="95" t="s">
        <v>875</v>
      </c>
      <c r="G545" s="95">
        <v>255</v>
      </c>
      <c r="H545" s="95" t="s">
        <v>696</v>
      </c>
      <c r="J545" s="131" t="str">
        <f t="shared" si="106"/>
        <v>PHR Feedback (Progam 1), params for one PHR program, saved to EEPROM</v>
      </c>
      <c r="K545" s="98" t="str">
        <f t="shared" si="105"/>
        <v>2519,"PHR Feedback (Progam 1)",0,"eep_valid",255,Track,"PHR Feedback (Progam 1), params for one PHR program, saved to EEPROM"</v>
      </c>
    </row>
    <row r="546" spans="1:17" ht="15" customHeight="1" x14ac:dyDescent="0.2">
      <c r="C546" s="112">
        <f t="shared" si="104"/>
        <v>2520</v>
      </c>
      <c r="E546" s="126" t="s">
        <v>613</v>
      </c>
      <c r="F546" s="95" t="s">
        <v>875</v>
      </c>
      <c r="G546" s="95">
        <v>255</v>
      </c>
      <c r="H546" s="95" t="s">
        <v>696</v>
      </c>
      <c r="J546" s="131" t="str">
        <f t="shared" si="106"/>
        <v>PHR Level Ph1 (Progam 1), params for one PHR program, saved to EEPROM</v>
      </c>
      <c r="K546" s="98" t="str">
        <f t="shared" si="105"/>
        <v>2520,"PHR Level Ph1 (Progam 1)",0,"eep_valid",255,Track,"PHR Level Ph1 (Progam 1), params for one PHR program, saved to EEPROM"</v>
      </c>
    </row>
    <row r="547" spans="1:17" ht="15" customHeight="1" x14ac:dyDescent="0.2">
      <c r="C547" s="112">
        <f t="shared" si="104"/>
        <v>2521</v>
      </c>
      <c r="E547" s="126" t="s">
        <v>614</v>
      </c>
      <c r="F547" s="95" t="s">
        <v>875</v>
      </c>
      <c r="G547" s="95">
        <v>255</v>
      </c>
      <c r="H547" s="95" t="s">
        <v>696</v>
      </c>
      <c r="J547" s="131" t="str">
        <f t="shared" si="106"/>
        <v>PHR Level Ph2 (Progam 1), params for one PHR program, saved to EEPROM</v>
      </c>
      <c r="K547" s="98" t="str">
        <f t="shared" si="105"/>
        <v>2521,"PHR Level Ph2 (Progam 1)",0,"eep_valid",255,Track,"PHR Level Ph2 (Progam 1), params for one PHR program, saved to EEPROM"</v>
      </c>
    </row>
    <row r="548" spans="1:17" ht="15" customHeight="1" x14ac:dyDescent="0.2">
      <c r="C548" s="112">
        <f t="shared" si="104"/>
        <v>2522</v>
      </c>
      <c r="E548" s="126" t="s">
        <v>615</v>
      </c>
      <c r="F548" s="95" t="s">
        <v>875</v>
      </c>
      <c r="G548" s="95">
        <v>255</v>
      </c>
      <c r="H548" s="95" t="s">
        <v>696</v>
      </c>
      <c r="J548" s="131" t="str">
        <f t="shared" si="106"/>
        <v>PHR Level Ph3 (Progam 1), params for one PHR program, saved to EEPROM</v>
      </c>
      <c r="K548" s="98" t="str">
        <f t="shared" si="105"/>
        <v>2522,"PHR Level Ph3 (Progam 1)",0,"eep_valid",255,Track,"PHR Level Ph3 (Progam 1), params for one PHR program, saved to EEPROM"</v>
      </c>
    </row>
    <row r="549" spans="1:17" ht="15" customHeight="1" x14ac:dyDescent="0.2">
      <c r="C549" s="112">
        <f t="shared" si="104"/>
        <v>2523</v>
      </c>
      <c r="E549" s="126" t="s">
        <v>616</v>
      </c>
      <c r="F549" s="95" t="s">
        <v>875</v>
      </c>
      <c r="G549" s="95">
        <v>255</v>
      </c>
      <c r="H549" s="95" t="s">
        <v>696</v>
      </c>
      <c r="J549" s="131" t="str">
        <f t="shared" si="106"/>
        <v>PHR Level Dry (Progam 1), params for one PHR program, saved to EEPROM</v>
      </c>
      <c r="K549" s="98" t="str">
        <f t="shared" si="105"/>
        <v>2523,"PHR Level Dry (Progam 1)",0,"eep_valid",255,Track,"PHR Level Dry (Progam 1), params for one PHR program, saved to EEPROM"</v>
      </c>
    </row>
    <row r="550" spans="1:17" ht="15" customHeight="1" x14ac:dyDescent="0.2">
      <c r="C550" s="112">
        <f t="shared" si="104"/>
        <v>2524</v>
      </c>
      <c r="E550" s="126" t="s">
        <v>617</v>
      </c>
      <c r="F550" s="95" t="s">
        <v>875</v>
      </c>
      <c r="G550" s="95">
        <v>255</v>
      </c>
      <c r="H550" s="100" t="s">
        <v>229</v>
      </c>
      <c r="I550" s="100"/>
      <c r="J550" s="131" t="str">
        <f t="shared" si="106"/>
        <v>PHR Feedback Invert (Progam 1), params for one PHR program, saved to EEPROM</v>
      </c>
      <c r="K550" s="98" t="str">
        <f t="shared" si="105"/>
        <v>2524,"PHR Feedback Invert (Progam 1)",0,"eep_valid",255,Bits,"PHR Feedback Invert (Progam 1), params for one PHR program, saved to EEPROM"</v>
      </c>
    </row>
    <row r="551" spans="1:17" ht="15" customHeight="1" x14ac:dyDescent="0.2">
      <c r="C551" s="112">
        <f t="shared" si="104"/>
        <v>2525</v>
      </c>
      <c r="E551" s="125" t="s">
        <v>886</v>
      </c>
      <c r="F551" s="95" t="s">
        <v>875</v>
      </c>
      <c r="G551" s="95">
        <v>63</v>
      </c>
      <c r="H551" s="95" t="s">
        <v>696</v>
      </c>
      <c r="J551" s="131" t="str">
        <f t="shared" si="106"/>
        <v>PHR Ramp Delay (Progam 1), params for one PHR program, saved to EEPROM</v>
      </c>
      <c r="K551" s="98" t="str">
        <f t="shared" si="105"/>
        <v>2525,"PHR Ramp Delay (Progam 1)",0,"eep_valid",63,Track,"PHR Ramp Delay (Progam 1), params for one PHR program, saved to EEPROM"</v>
      </c>
    </row>
    <row r="552" spans="1:17" ht="15" customHeight="1" x14ac:dyDescent="0.2">
      <c r="C552" s="112">
        <f t="shared" si="104"/>
        <v>2526</v>
      </c>
      <c r="E552" s="126" t="s">
        <v>618</v>
      </c>
      <c r="F552" s="95" t="s">
        <v>875</v>
      </c>
      <c r="G552" s="95">
        <v>255</v>
      </c>
      <c r="H552" s="95" t="s">
        <v>696</v>
      </c>
      <c r="J552" s="131" t="str">
        <f t="shared" si="106"/>
        <v>PHR Mod Vari Ph1 (Progam 1), params for one PHR program, saved to EEPROM</v>
      </c>
      <c r="K552" s="98" t="str">
        <f t="shared" si="105"/>
        <v>2526,"PHR Mod Vari Ph1 (Progam 1)",0,"eep_valid",255,Track,"PHR Mod Vari Ph1 (Progam 1), params for one PHR program, saved to EEPROM"</v>
      </c>
    </row>
    <row r="553" spans="1:17" ht="15" customHeight="1" x14ac:dyDescent="0.2">
      <c r="C553" s="112">
        <f t="shared" si="104"/>
        <v>2527</v>
      </c>
      <c r="E553" s="126" t="s">
        <v>619</v>
      </c>
      <c r="F553" s="95" t="s">
        <v>875</v>
      </c>
      <c r="G553" s="95">
        <v>255</v>
      </c>
      <c r="H553" s="95" t="s">
        <v>696</v>
      </c>
      <c r="J553" s="131" t="str">
        <f t="shared" si="106"/>
        <v>PHR Mod Vari Ph2 (Progam 1), params for one PHR program, saved to EEPROM</v>
      </c>
      <c r="K553" s="98" t="str">
        <f t="shared" si="105"/>
        <v>2527,"PHR Mod Vari Ph2 (Progam 1)",0,"eep_valid",255,Track,"PHR Mod Vari Ph2 (Progam 1), params for one PHR program, saved to EEPROM"</v>
      </c>
    </row>
    <row r="554" spans="1:17" ht="15" customHeight="1" x14ac:dyDescent="0.2">
      <c r="C554" s="112">
        <f t="shared" si="104"/>
        <v>2528</v>
      </c>
      <c r="E554" s="126" t="s">
        <v>620</v>
      </c>
      <c r="F554" s="95" t="s">
        <v>875</v>
      </c>
      <c r="G554" s="95">
        <v>255</v>
      </c>
      <c r="H554" s="95" t="s">
        <v>696</v>
      </c>
      <c r="J554" s="131" t="str">
        <f t="shared" si="106"/>
        <v>PHR Mod Vari Ph3 (Progam 1), params for one PHR program, saved to EEPROM</v>
      </c>
      <c r="K554" s="98" t="str">
        <f t="shared" si="105"/>
        <v>2528,"PHR Mod Vari Ph3 (Progam 1)",0,"eep_valid",255,Track,"PHR Mod Vari Ph3 (Progam 1), params for one PHR program, saved to EEPROM"</v>
      </c>
    </row>
    <row r="555" spans="1:17" ht="15" customHeight="1" x14ac:dyDescent="0.2">
      <c r="C555" s="112">
        <f t="shared" si="104"/>
        <v>2529</v>
      </c>
      <c r="E555" s="126" t="s">
        <v>621</v>
      </c>
      <c r="F555" s="95" t="s">
        <v>875</v>
      </c>
      <c r="G555" s="95">
        <v>255</v>
      </c>
      <c r="H555" s="95" t="s">
        <v>696</v>
      </c>
      <c r="J555" s="131" t="str">
        <f t="shared" si="106"/>
        <v>PHR Mod Slow Ph1 (Progam 1), params for one PHR program, saved to EEPROM</v>
      </c>
      <c r="K555" s="98" t="str">
        <f t="shared" si="105"/>
        <v>2529,"PHR Mod Slow Ph1 (Progam 1)",0,"eep_valid",255,Track,"PHR Mod Slow Ph1 (Progam 1), params for one PHR program, saved to EEPROM"</v>
      </c>
    </row>
    <row r="556" spans="1:17" ht="15" customHeight="1" x14ac:dyDescent="0.2">
      <c r="C556" s="112">
        <f t="shared" si="104"/>
        <v>2530</v>
      </c>
      <c r="E556" s="126" t="s">
        <v>622</v>
      </c>
      <c r="F556" s="95" t="s">
        <v>875</v>
      </c>
      <c r="G556" s="95">
        <v>255</v>
      </c>
      <c r="H556" s="95" t="s">
        <v>696</v>
      </c>
      <c r="J556" s="131" t="str">
        <f t="shared" si="106"/>
        <v>PHR Mod Slow Ph2 (Progam 1), params for one PHR program, saved to EEPROM</v>
      </c>
      <c r="K556" s="98" t="str">
        <f t="shared" si="105"/>
        <v>2530,"PHR Mod Slow Ph2 (Progam 1)",0,"eep_valid",255,Track,"PHR Mod Slow Ph2 (Progam 1), params for one PHR program, saved to EEPROM"</v>
      </c>
    </row>
    <row r="557" spans="1:17" ht="15" customHeight="1" x14ac:dyDescent="0.2">
      <c r="C557" s="112">
        <f t="shared" si="104"/>
        <v>2531</v>
      </c>
      <c r="E557" s="126" t="s">
        <v>623</v>
      </c>
      <c r="F557" s="95" t="s">
        <v>875</v>
      </c>
      <c r="G557" s="95">
        <v>255</v>
      </c>
      <c r="H557" s="95" t="s">
        <v>696</v>
      </c>
      <c r="J557" s="131" t="str">
        <f t="shared" si="106"/>
        <v>PHR Mod Slow Ph3 (Progam 1), params for one PHR program, saved to EEPROM</v>
      </c>
      <c r="K557" s="98" t="str">
        <f t="shared" si="105"/>
        <v>2531,"PHR Mod Slow Ph3 (Progam 1)",0,"eep_valid",255,Track,"PHR Mod Slow Ph3 (Progam 1), params for one PHR program, saved to EEPROM"</v>
      </c>
    </row>
    <row r="558" spans="1:17" s="93" customFormat="1" ht="15" customHeight="1" x14ac:dyDescent="0.2">
      <c r="A558" s="120"/>
      <c r="C558" s="108" t="s">
        <v>228</v>
      </c>
      <c r="D558" s="108"/>
      <c r="E558" s="109" t="s">
        <v>1923</v>
      </c>
      <c r="F558" s="108"/>
      <c r="G558" s="108">
        <v>0</v>
      </c>
      <c r="H558" s="108" t="s">
        <v>234</v>
      </c>
      <c r="I558" s="108"/>
      <c r="J558" s="133" t="s">
        <v>781</v>
      </c>
      <c r="K558" s="98" t="str">
        <f t="shared" si="105"/>
        <v>#,"PHR Program 2 Setup (Tab We/Bö)",0,"",0,None,"Phasing Rotor Params for 8 Programs, saved to EEPROM startup defaults"</v>
      </c>
      <c r="N558" s="108"/>
      <c r="O558" s="108"/>
      <c r="P558" s="108"/>
      <c r="Q558" s="108"/>
    </row>
    <row r="559" spans="1:17" ht="15" customHeight="1" x14ac:dyDescent="0.2">
      <c r="C559" s="112">
        <f>C557+1</f>
        <v>2532</v>
      </c>
      <c r="E559" s="121" t="s">
        <v>2148</v>
      </c>
      <c r="F559" s="95" t="s">
        <v>875</v>
      </c>
      <c r="G559" s="95">
        <v>255</v>
      </c>
      <c r="H559" s="95" t="s">
        <v>696</v>
      </c>
      <c r="J559" s="131" t="str">
        <f t="shared" ref="J559:J574" si="107">CONCATENATE(E559, ", params for one PHR program, saved to EEPROM")</f>
        <v>PHR Speed Vari TDA1022 Slow Rotor (Prgm 2), params for one PHR program, saved to EEPROM</v>
      </c>
      <c r="K559" s="98" t="str">
        <f t="shared" si="105"/>
        <v>2532,"PHR Speed Vari TDA1022 Slow Rotor (Prgm 2)",0,"eep_valid",255,Track,"PHR Speed Vari TDA1022 Slow Rotor (Prgm 2), params for one PHR program, saved to EEPROM"</v>
      </c>
    </row>
    <row r="560" spans="1:17" ht="15" customHeight="1" x14ac:dyDescent="0.2">
      <c r="C560" s="112">
        <f t="shared" si="104"/>
        <v>2533</v>
      </c>
      <c r="E560" s="122" t="s">
        <v>2149</v>
      </c>
      <c r="F560" s="95" t="s">
        <v>875</v>
      </c>
      <c r="G560" s="95">
        <v>255</v>
      </c>
      <c r="H560" s="95" t="s">
        <v>696</v>
      </c>
      <c r="J560" s="131" t="str">
        <f t="shared" si="107"/>
        <v>PHR Speed Vari TDA1022 Fast Rotor (Prgm 2), params for one PHR program, saved to EEPROM</v>
      </c>
      <c r="K560" s="98" t="str">
        <f t="shared" si="105"/>
        <v>2533,"PHR Speed Vari TDA1022 Fast Rotor (Prgm 2)",0,"eep_valid",255,Track,"PHR Speed Vari TDA1022 Fast Rotor (Prgm 2), params for one PHR program, saved to EEPROM"</v>
      </c>
    </row>
    <row r="561" spans="1:17" ht="15" customHeight="1" x14ac:dyDescent="0.2">
      <c r="C561" s="112">
        <f t="shared" si="104"/>
        <v>2534</v>
      </c>
      <c r="E561" s="123" t="s">
        <v>879</v>
      </c>
      <c r="F561" s="95" t="s">
        <v>875</v>
      </c>
      <c r="G561" s="95">
        <v>255</v>
      </c>
      <c r="H561" s="95" t="s">
        <v>696</v>
      </c>
      <c r="J561" s="131" t="str">
        <f t="shared" si="107"/>
        <v>PHR Speed Slow TDA1022 (Progam 2), params for one PHR program, saved to EEPROM</v>
      </c>
      <c r="K561" s="98" t="str">
        <f t="shared" si="105"/>
        <v>2534,"PHR Speed Slow TDA1022 (Progam 2)",0,"eep_valid",255,Track,"PHR Speed Slow TDA1022 (Progam 2), params for one PHR program, saved to EEPROM"</v>
      </c>
    </row>
    <row r="562" spans="1:17" ht="15" customHeight="1" x14ac:dyDescent="0.2">
      <c r="C562" s="112">
        <f t="shared" si="104"/>
        <v>2535</v>
      </c>
      <c r="E562" s="123" t="s">
        <v>624</v>
      </c>
      <c r="F562" s="95" t="s">
        <v>875</v>
      </c>
      <c r="G562" s="95">
        <v>255</v>
      </c>
      <c r="H562" s="95" t="s">
        <v>696</v>
      </c>
      <c r="J562" s="131" t="str">
        <f t="shared" si="107"/>
        <v>PHR Feedback (Progam 2), params for one PHR program, saved to EEPROM</v>
      </c>
      <c r="K562" s="98" t="str">
        <f t="shared" si="105"/>
        <v>2535,"PHR Feedback (Progam 2)",0,"eep_valid",255,Track,"PHR Feedback (Progam 2), params for one PHR program, saved to EEPROM"</v>
      </c>
    </row>
    <row r="563" spans="1:17" ht="15" customHeight="1" x14ac:dyDescent="0.2">
      <c r="C563" s="112">
        <f t="shared" si="104"/>
        <v>2536</v>
      </c>
      <c r="E563" s="123" t="s">
        <v>625</v>
      </c>
      <c r="F563" s="95" t="s">
        <v>875</v>
      </c>
      <c r="G563" s="95">
        <v>255</v>
      </c>
      <c r="H563" s="95" t="s">
        <v>696</v>
      </c>
      <c r="J563" s="131" t="str">
        <f t="shared" si="107"/>
        <v>PHR Level Ph1 (Progam 2), params for one PHR program, saved to EEPROM</v>
      </c>
      <c r="K563" s="98" t="str">
        <f t="shared" si="105"/>
        <v>2536,"PHR Level Ph1 (Progam 2)",0,"eep_valid",255,Track,"PHR Level Ph1 (Progam 2), params for one PHR program, saved to EEPROM"</v>
      </c>
    </row>
    <row r="564" spans="1:17" ht="15" customHeight="1" x14ac:dyDescent="0.2">
      <c r="C564" s="112">
        <f t="shared" si="104"/>
        <v>2537</v>
      </c>
      <c r="E564" s="123" t="s">
        <v>626</v>
      </c>
      <c r="F564" s="95" t="s">
        <v>875</v>
      </c>
      <c r="G564" s="95">
        <v>255</v>
      </c>
      <c r="H564" s="95" t="s">
        <v>696</v>
      </c>
      <c r="J564" s="131" t="str">
        <f t="shared" si="107"/>
        <v>PHR Level Ph2 (Progam 2), params for one PHR program, saved to EEPROM</v>
      </c>
      <c r="K564" s="98" t="str">
        <f t="shared" si="105"/>
        <v>2537,"PHR Level Ph2 (Progam 2)",0,"eep_valid",255,Track,"PHR Level Ph2 (Progam 2), params for one PHR program, saved to EEPROM"</v>
      </c>
    </row>
    <row r="565" spans="1:17" ht="15" customHeight="1" x14ac:dyDescent="0.2">
      <c r="C565" s="112">
        <f t="shared" si="104"/>
        <v>2538</v>
      </c>
      <c r="E565" s="123" t="s">
        <v>627</v>
      </c>
      <c r="F565" s="95" t="s">
        <v>875</v>
      </c>
      <c r="G565" s="95">
        <v>255</v>
      </c>
      <c r="H565" s="95" t="s">
        <v>696</v>
      </c>
      <c r="J565" s="131" t="str">
        <f t="shared" si="107"/>
        <v>PHR Level Ph3 (Progam 2), params for one PHR program, saved to EEPROM</v>
      </c>
      <c r="K565" s="98" t="str">
        <f t="shared" si="105"/>
        <v>2538,"PHR Level Ph3 (Progam 2)",0,"eep_valid",255,Track,"PHR Level Ph3 (Progam 2), params for one PHR program, saved to EEPROM"</v>
      </c>
    </row>
    <row r="566" spans="1:17" ht="15" customHeight="1" x14ac:dyDescent="0.2">
      <c r="C566" s="112">
        <f t="shared" si="104"/>
        <v>2539</v>
      </c>
      <c r="E566" s="123" t="s">
        <v>628</v>
      </c>
      <c r="F566" s="95" t="s">
        <v>875</v>
      </c>
      <c r="G566" s="95">
        <v>255</v>
      </c>
      <c r="H566" s="95" t="s">
        <v>696</v>
      </c>
      <c r="J566" s="131" t="str">
        <f t="shared" si="107"/>
        <v>PHR Level Dry (Progam 2), params for one PHR program, saved to EEPROM</v>
      </c>
      <c r="K566" s="98" t="str">
        <f t="shared" si="105"/>
        <v>2539,"PHR Level Dry (Progam 2)",0,"eep_valid",255,Track,"PHR Level Dry (Progam 2), params for one PHR program, saved to EEPROM"</v>
      </c>
    </row>
    <row r="567" spans="1:17" ht="15" customHeight="1" x14ac:dyDescent="0.2">
      <c r="C567" s="112">
        <f t="shared" si="104"/>
        <v>2540</v>
      </c>
      <c r="E567" s="123" t="s">
        <v>629</v>
      </c>
      <c r="F567" s="95" t="s">
        <v>875</v>
      </c>
      <c r="G567" s="95">
        <v>255</v>
      </c>
      <c r="H567" s="100" t="s">
        <v>229</v>
      </c>
      <c r="I567" s="100"/>
      <c r="J567" s="131" t="str">
        <f t="shared" si="107"/>
        <v>PHR Feedback Invert (Progam 2), params for one PHR program, saved to EEPROM</v>
      </c>
      <c r="K567" s="98" t="str">
        <f t="shared" si="105"/>
        <v>2540,"PHR Feedback Invert (Progam 2)",0,"eep_valid",255,Bits,"PHR Feedback Invert (Progam 2), params for one PHR program, saved to EEPROM"</v>
      </c>
    </row>
    <row r="568" spans="1:17" ht="15" customHeight="1" x14ac:dyDescent="0.2">
      <c r="C568" s="112">
        <f t="shared" si="104"/>
        <v>2541</v>
      </c>
      <c r="E568" s="122" t="s">
        <v>887</v>
      </c>
      <c r="F568" s="95" t="s">
        <v>875</v>
      </c>
      <c r="G568" s="95">
        <v>63</v>
      </c>
      <c r="H568" s="95" t="s">
        <v>696</v>
      </c>
      <c r="J568" s="131" t="str">
        <f t="shared" si="107"/>
        <v>PHR Ramp Delay (Progam 2), params for one PHR program, saved to EEPROM</v>
      </c>
      <c r="K568" s="98" t="str">
        <f t="shared" si="105"/>
        <v>2541,"PHR Ramp Delay (Progam 2)",0,"eep_valid",63,Track,"PHR Ramp Delay (Progam 2), params for one PHR program, saved to EEPROM"</v>
      </c>
    </row>
    <row r="569" spans="1:17" ht="15" customHeight="1" x14ac:dyDescent="0.2">
      <c r="C569" s="112">
        <f t="shared" si="104"/>
        <v>2542</v>
      </c>
      <c r="E569" s="123" t="s">
        <v>630</v>
      </c>
      <c r="F569" s="95" t="s">
        <v>875</v>
      </c>
      <c r="G569" s="95">
        <v>255</v>
      </c>
      <c r="H569" s="95" t="s">
        <v>696</v>
      </c>
      <c r="J569" s="131" t="str">
        <f t="shared" si="107"/>
        <v>PHR Mod Vari Ph1 (Progam 2), params for one PHR program, saved to EEPROM</v>
      </c>
      <c r="K569" s="98" t="str">
        <f t="shared" si="105"/>
        <v>2542,"PHR Mod Vari Ph1 (Progam 2)",0,"eep_valid",255,Track,"PHR Mod Vari Ph1 (Progam 2), params for one PHR program, saved to EEPROM"</v>
      </c>
    </row>
    <row r="570" spans="1:17" ht="15" customHeight="1" x14ac:dyDescent="0.2">
      <c r="C570" s="112">
        <f t="shared" si="104"/>
        <v>2543</v>
      </c>
      <c r="E570" s="123" t="s">
        <v>631</v>
      </c>
      <c r="F570" s="95" t="s">
        <v>875</v>
      </c>
      <c r="G570" s="95">
        <v>255</v>
      </c>
      <c r="H570" s="95" t="s">
        <v>696</v>
      </c>
      <c r="J570" s="131" t="str">
        <f t="shared" si="107"/>
        <v>PHR Mod Vari Ph2 (Progam 2), params for one PHR program, saved to EEPROM</v>
      </c>
      <c r="K570" s="98" t="str">
        <f t="shared" si="105"/>
        <v>2543,"PHR Mod Vari Ph2 (Progam 2)",0,"eep_valid",255,Track,"PHR Mod Vari Ph2 (Progam 2), params for one PHR program, saved to EEPROM"</v>
      </c>
    </row>
    <row r="571" spans="1:17" ht="15" customHeight="1" x14ac:dyDescent="0.2">
      <c r="C571" s="112">
        <f t="shared" si="104"/>
        <v>2544</v>
      </c>
      <c r="E571" s="123" t="s">
        <v>632</v>
      </c>
      <c r="F571" s="95" t="s">
        <v>875</v>
      </c>
      <c r="G571" s="95">
        <v>255</v>
      </c>
      <c r="H571" s="95" t="s">
        <v>696</v>
      </c>
      <c r="J571" s="131" t="str">
        <f t="shared" si="107"/>
        <v>PHR Mod Vari Ph3 (Progam 2), params for one PHR program, saved to EEPROM</v>
      </c>
      <c r="K571" s="98" t="str">
        <f t="shared" si="105"/>
        <v>2544,"PHR Mod Vari Ph3 (Progam 2)",0,"eep_valid",255,Track,"PHR Mod Vari Ph3 (Progam 2), params for one PHR program, saved to EEPROM"</v>
      </c>
    </row>
    <row r="572" spans="1:17" ht="15" customHeight="1" x14ac:dyDescent="0.2">
      <c r="C572" s="112">
        <f t="shared" si="104"/>
        <v>2545</v>
      </c>
      <c r="E572" s="123" t="s">
        <v>633</v>
      </c>
      <c r="F572" s="95" t="s">
        <v>875</v>
      </c>
      <c r="G572" s="95">
        <v>255</v>
      </c>
      <c r="H572" s="95" t="s">
        <v>696</v>
      </c>
      <c r="J572" s="131" t="str">
        <f t="shared" si="107"/>
        <v>PHR Mod Slow Ph1 (Progam 2), params for one PHR program, saved to EEPROM</v>
      </c>
      <c r="K572" s="98" t="str">
        <f t="shared" si="105"/>
        <v>2545,"PHR Mod Slow Ph1 (Progam 2)",0,"eep_valid",255,Track,"PHR Mod Slow Ph1 (Progam 2), params for one PHR program, saved to EEPROM"</v>
      </c>
    </row>
    <row r="573" spans="1:17" ht="15" customHeight="1" x14ac:dyDescent="0.2">
      <c r="C573" s="112">
        <f t="shared" si="104"/>
        <v>2546</v>
      </c>
      <c r="E573" s="123" t="s">
        <v>634</v>
      </c>
      <c r="F573" s="95" t="s">
        <v>875</v>
      </c>
      <c r="G573" s="95">
        <v>255</v>
      </c>
      <c r="H573" s="95" t="s">
        <v>696</v>
      </c>
      <c r="J573" s="131" t="str">
        <f t="shared" si="107"/>
        <v>PHR Mod Slow Ph2 (Progam 2), params for one PHR program, saved to EEPROM</v>
      </c>
      <c r="K573" s="98" t="str">
        <f t="shared" si="105"/>
        <v>2546,"PHR Mod Slow Ph2 (Progam 2)",0,"eep_valid",255,Track,"PHR Mod Slow Ph2 (Progam 2), params for one PHR program, saved to EEPROM"</v>
      </c>
    </row>
    <row r="574" spans="1:17" ht="15" customHeight="1" x14ac:dyDescent="0.2">
      <c r="C574" s="112">
        <f t="shared" si="104"/>
        <v>2547</v>
      </c>
      <c r="E574" s="123" t="s">
        <v>635</v>
      </c>
      <c r="F574" s="95" t="s">
        <v>875</v>
      </c>
      <c r="G574" s="95">
        <v>255</v>
      </c>
      <c r="H574" s="95" t="s">
        <v>696</v>
      </c>
      <c r="J574" s="131" t="str">
        <f t="shared" si="107"/>
        <v>PHR Mod Slow Ph3 (Progam 2), params for one PHR program, saved to EEPROM</v>
      </c>
      <c r="K574" s="98" t="str">
        <f t="shared" si="105"/>
        <v>2547,"PHR Mod Slow Ph3 (Progam 2)",0,"eep_valid",255,Track,"PHR Mod Slow Ph3 (Progam 2), params for one PHR program, saved to EEPROM"</v>
      </c>
    </row>
    <row r="575" spans="1:17" s="93" customFormat="1" ht="15" customHeight="1" x14ac:dyDescent="0.2">
      <c r="A575" s="120"/>
      <c r="C575" s="108" t="s">
        <v>228</v>
      </c>
      <c r="D575" s="108"/>
      <c r="E575" s="109" t="s">
        <v>1922</v>
      </c>
      <c r="F575" s="108"/>
      <c r="G575" s="108">
        <v>0</v>
      </c>
      <c r="H575" s="108" t="s">
        <v>234</v>
      </c>
      <c r="I575" s="108"/>
      <c r="J575" s="133" t="s">
        <v>781</v>
      </c>
      <c r="K575" s="98" t="str">
        <f t="shared" si="105"/>
        <v>#,"PHR Program 3 Setup (Tab Ensemble)",0,"",0,None,"Phasing Rotor Params for 8 Programs, saved to EEPROM startup defaults"</v>
      </c>
      <c r="N575" s="108"/>
      <c r="O575" s="108"/>
      <c r="P575" s="108"/>
      <c r="Q575" s="108"/>
    </row>
    <row r="576" spans="1:17" ht="15" customHeight="1" x14ac:dyDescent="0.2">
      <c r="C576" s="112">
        <f>C574+1</f>
        <v>2548</v>
      </c>
      <c r="E576" s="124" t="s">
        <v>2150</v>
      </c>
      <c r="F576" s="95" t="s">
        <v>875</v>
      </c>
      <c r="G576" s="95">
        <v>255</v>
      </c>
      <c r="H576" s="95" t="s">
        <v>234</v>
      </c>
      <c r="J576" s="131" t="str">
        <f t="shared" ref="J576:J591" si="108">CONCATENATE(E576, ", params for one PHR program, saved to EEPROM")</f>
        <v>PHR Speed Vari TDA1022 Slow Rotor (Prgm 3), params for one PHR program, saved to EEPROM</v>
      </c>
      <c r="K576" s="98" t="str">
        <f t="shared" si="105"/>
        <v>2548,"PHR Speed Vari TDA1022 Slow Rotor (Prgm 3)",0,"eep_valid",255,None,"PHR Speed Vari TDA1022 Slow Rotor (Prgm 3), params for one PHR program, saved to EEPROM"</v>
      </c>
    </row>
    <row r="577" spans="1:17" ht="15" customHeight="1" x14ac:dyDescent="0.2">
      <c r="C577" s="112">
        <f t="shared" si="104"/>
        <v>2549</v>
      </c>
      <c r="E577" s="125" t="s">
        <v>2151</v>
      </c>
      <c r="F577" s="95" t="s">
        <v>875</v>
      </c>
      <c r="G577" s="95">
        <v>255</v>
      </c>
      <c r="H577" s="95" t="s">
        <v>696</v>
      </c>
      <c r="J577" s="131" t="str">
        <f t="shared" si="108"/>
        <v>PHR Speed Vari TDA1022 Fast Rotor (Prgm 3), params for one PHR program, saved to EEPROM</v>
      </c>
      <c r="K577" s="98" t="str">
        <f t="shared" si="105"/>
        <v>2549,"PHR Speed Vari TDA1022 Fast Rotor (Prgm 3)",0,"eep_valid",255,Track,"PHR Speed Vari TDA1022 Fast Rotor (Prgm 3), params for one PHR program, saved to EEPROM"</v>
      </c>
    </row>
    <row r="578" spans="1:17" ht="15" customHeight="1" x14ac:dyDescent="0.2">
      <c r="C578" s="112">
        <f t="shared" si="104"/>
        <v>2550</v>
      </c>
      <c r="E578" s="126" t="s">
        <v>880</v>
      </c>
      <c r="F578" s="95" t="s">
        <v>875</v>
      </c>
      <c r="G578" s="95">
        <v>255</v>
      </c>
      <c r="H578" s="95" t="s">
        <v>696</v>
      </c>
      <c r="J578" s="131" t="str">
        <f t="shared" si="108"/>
        <v>PHR Speed Slow TDA1022 (Progam 3), params for one PHR program, saved to EEPROM</v>
      </c>
      <c r="K578" s="98" t="str">
        <f t="shared" si="105"/>
        <v>2550,"PHR Speed Slow TDA1022 (Progam 3)",0,"eep_valid",255,Track,"PHR Speed Slow TDA1022 (Progam 3), params for one PHR program, saved to EEPROM"</v>
      </c>
    </row>
    <row r="579" spans="1:17" ht="15" customHeight="1" x14ac:dyDescent="0.2">
      <c r="C579" s="112">
        <f t="shared" si="104"/>
        <v>2551</v>
      </c>
      <c r="E579" s="126" t="s">
        <v>636</v>
      </c>
      <c r="F579" s="95" t="s">
        <v>875</v>
      </c>
      <c r="G579" s="95">
        <v>255</v>
      </c>
      <c r="H579" s="95" t="s">
        <v>696</v>
      </c>
      <c r="J579" s="131" t="str">
        <f t="shared" si="108"/>
        <v>PHR Feedback (Progam 3), params for one PHR program, saved to EEPROM</v>
      </c>
      <c r="K579" s="98" t="str">
        <f t="shared" si="105"/>
        <v>2551,"PHR Feedback (Progam 3)",0,"eep_valid",255,Track,"PHR Feedback (Progam 3), params for one PHR program, saved to EEPROM"</v>
      </c>
    </row>
    <row r="580" spans="1:17" ht="15" customHeight="1" x14ac:dyDescent="0.2">
      <c r="C580" s="112">
        <f t="shared" si="104"/>
        <v>2552</v>
      </c>
      <c r="E580" s="126" t="s">
        <v>637</v>
      </c>
      <c r="F580" s="95" t="s">
        <v>875</v>
      </c>
      <c r="G580" s="95">
        <v>255</v>
      </c>
      <c r="H580" s="95" t="s">
        <v>696</v>
      </c>
      <c r="J580" s="131" t="str">
        <f t="shared" si="108"/>
        <v>PHR Level Ph1 (Progam 3), params for one PHR program, saved to EEPROM</v>
      </c>
      <c r="K580" s="98" t="str">
        <f t="shared" si="105"/>
        <v>2552,"PHR Level Ph1 (Progam 3)",0,"eep_valid",255,Track,"PHR Level Ph1 (Progam 3), params for one PHR program, saved to EEPROM"</v>
      </c>
    </row>
    <row r="581" spans="1:17" ht="15" customHeight="1" x14ac:dyDescent="0.2">
      <c r="C581" s="112">
        <f t="shared" si="104"/>
        <v>2553</v>
      </c>
      <c r="E581" s="126" t="s">
        <v>638</v>
      </c>
      <c r="F581" s="95" t="s">
        <v>875</v>
      </c>
      <c r="G581" s="95">
        <v>255</v>
      </c>
      <c r="H581" s="95" t="s">
        <v>696</v>
      </c>
      <c r="J581" s="131" t="str">
        <f t="shared" si="108"/>
        <v>PHR Level Ph2 (Progam 3), params for one PHR program, saved to EEPROM</v>
      </c>
      <c r="K581" s="98" t="str">
        <f t="shared" si="105"/>
        <v>2553,"PHR Level Ph2 (Progam 3)",0,"eep_valid",255,Track,"PHR Level Ph2 (Progam 3), params for one PHR program, saved to EEPROM"</v>
      </c>
    </row>
    <row r="582" spans="1:17" ht="15" customHeight="1" x14ac:dyDescent="0.2">
      <c r="C582" s="112">
        <f t="shared" si="104"/>
        <v>2554</v>
      </c>
      <c r="E582" s="126" t="s">
        <v>639</v>
      </c>
      <c r="F582" s="95" t="s">
        <v>875</v>
      </c>
      <c r="G582" s="95">
        <v>255</v>
      </c>
      <c r="H582" s="95" t="s">
        <v>696</v>
      </c>
      <c r="J582" s="131" t="str">
        <f t="shared" si="108"/>
        <v>PHR Level Ph3 (Progam 3), params for one PHR program, saved to EEPROM</v>
      </c>
      <c r="K582" s="98" t="str">
        <f t="shared" si="105"/>
        <v>2554,"PHR Level Ph3 (Progam 3)",0,"eep_valid",255,Track,"PHR Level Ph3 (Progam 3), params for one PHR program, saved to EEPROM"</v>
      </c>
    </row>
    <row r="583" spans="1:17" ht="15" customHeight="1" x14ac:dyDescent="0.2">
      <c r="C583" s="112">
        <f t="shared" si="104"/>
        <v>2555</v>
      </c>
      <c r="E583" s="126" t="s">
        <v>640</v>
      </c>
      <c r="F583" s="95" t="s">
        <v>875</v>
      </c>
      <c r="G583" s="95">
        <v>255</v>
      </c>
      <c r="H583" s="95" t="s">
        <v>696</v>
      </c>
      <c r="J583" s="131" t="str">
        <f t="shared" si="108"/>
        <v>PHR Level Dry (Progam 3), params for one PHR program, saved to EEPROM</v>
      </c>
      <c r="K583" s="98" t="str">
        <f t="shared" si="105"/>
        <v>2555,"PHR Level Dry (Progam 3)",0,"eep_valid",255,Track,"PHR Level Dry (Progam 3), params for one PHR program, saved to EEPROM"</v>
      </c>
    </row>
    <row r="584" spans="1:17" ht="15" customHeight="1" x14ac:dyDescent="0.2">
      <c r="C584" s="112">
        <f t="shared" si="104"/>
        <v>2556</v>
      </c>
      <c r="E584" s="126" t="s">
        <v>641</v>
      </c>
      <c r="F584" s="95" t="s">
        <v>875</v>
      </c>
      <c r="G584" s="95">
        <v>255</v>
      </c>
      <c r="H584" s="100" t="s">
        <v>229</v>
      </c>
      <c r="I584" s="100"/>
      <c r="J584" s="131" t="str">
        <f t="shared" si="108"/>
        <v>PHR Feedback Invert (Progam 3), params for one PHR program, saved to EEPROM</v>
      </c>
      <c r="K584" s="98" t="str">
        <f t="shared" si="105"/>
        <v>2556,"PHR Feedback Invert (Progam 3)",0,"eep_valid",255,Bits,"PHR Feedback Invert (Progam 3), params for one PHR program, saved to EEPROM"</v>
      </c>
    </row>
    <row r="585" spans="1:17" ht="15" customHeight="1" x14ac:dyDescent="0.2">
      <c r="C585" s="112">
        <f t="shared" si="104"/>
        <v>2557</v>
      </c>
      <c r="E585" s="125" t="s">
        <v>888</v>
      </c>
      <c r="F585" s="95" t="s">
        <v>875</v>
      </c>
      <c r="G585" s="95">
        <v>63</v>
      </c>
      <c r="H585" s="95" t="s">
        <v>696</v>
      </c>
      <c r="J585" s="131" t="str">
        <f t="shared" si="108"/>
        <v>PHR Ramp Delay (Progam 3), params for one PHR program, saved to EEPROM</v>
      </c>
      <c r="K585" s="98" t="str">
        <f t="shared" si="105"/>
        <v>2557,"PHR Ramp Delay (Progam 3)",0,"eep_valid",63,Track,"PHR Ramp Delay (Progam 3), params for one PHR program, saved to EEPROM"</v>
      </c>
    </row>
    <row r="586" spans="1:17" ht="15" customHeight="1" x14ac:dyDescent="0.2">
      <c r="C586" s="112">
        <f t="shared" si="104"/>
        <v>2558</v>
      </c>
      <c r="E586" s="126" t="s">
        <v>642</v>
      </c>
      <c r="F586" s="95" t="s">
        <v>875</v>
      </c>
      <c r="G586" s="95">
        <v>255</v>
      </c>
      <c r="H586" s="95" t="s">
        <v>696</v>
      </c>
      <c r="J586" s="131" t="str">
        <f t="shared" si="108"/>
        <v>PHR Mod Vari Ph1 (Progam 3), params for one PHR program, saved to EEPROM</v>
      </c>
      <c r="K586" s="98" t="str">
        <f t="shared" si="105"/>
        <v>2558,"PHR Mod Vari Ph1 (Progam 3)",0,"eep_valid",255,Track,"PHR Mod Vari Ph1 (Progam 3), params for one PHR program, saved to EEPROM"</v>
      </c>
    </row>
    <row r="587" spans="1:17" ht="15" customHeight="1" x14ac:dyDescent="0.2">
      <c r="C587" s="112">
        <f t="shared" si="104"/>
        <v>2559</v>
      </c>
      <c r="E587" s="126" t="s">
        <v>643</v>
      </c>
      <c r="F587" s="95" t="s">
        <v>875</v>
      </c>
      <c r="G587" s="95">
        <v>255</v>
      </c>
      <c r="H587" s="95" t="s">
        <v>696</v>
      </c>
      <c r="J587" s="131" t="str">
        <f t="shared" si="108"/>
        <v>PHR Mod Vari Ph2 (Progam 3), params for one PHR program, saved to EEPROM</v>
      </c>
      <c r="K587" s="98" t="str">
        <f t="shared" si="105"/>
        <v>2559,"PHR Mod Vari Ph2 (Progam 3)",0,"eep_valid",255,Track,"PHR Mod Vari Ph2 (Progam 3), params for one PHR program, saved to EEPROM"</v>
      </c>
    </row>
    <row r="588" spans="1:17" ht="15" customHeight="1" x14ac:dyDescent="0.2">
      <c r="C588" s="112">
        <f t="shared" si="104"/>
        <v>2560</v>
      </c>
      <c r="E588" s="126" t="s">
        <v>644</v>
      </c>
      <c r="F588" s="95" t="s">
        <v>875</v>
      </c>
      <c r="G588" s="95">
        <v>255</v>
      </c>
      <c r="H588" s="95" t="s">
        <v>696</v>
      </c>
      <c r="J588" s="131" t="str">
        <f t="shared" si="108"/>
        <v>PHR Mod Vari Ph3 (Progam 3), params for one PHR program, saved to EEPROM</v>
      </c>
      <c r="K588" s="98" t="str">
        <f t="shared" si="105"/>
        <v>2560,"PHR Mod Vari Ph3 (Progam 3)",0,"eep_valid",255,Track,"PHR Mod Vari Ph3 (Progam 3), params for one PHR program, saved to EEPROM"</v>
      </c>
    </row>
    <row r="589" spans="1:17" ht="15" customHeight="1" x14ac:dyDescent="0.2">
      <c r="C589" s="112">
        <f t="shared" si="104"/>
        <v>2561</v>
      </c>
      <c r="E589" s="126" t="s">
        <v>645</v>
      </c>
      <c r="F589" s="95" t="s">
        <v>875</v>
      </c>
      <c r="G589" s="95">
        <v>255</v>
      </c>
      <c r="H589" s="95" t="s">
        <v>696</v>
      </c>
      <c r="J589" s="131" t="str">
        <f t="shared" si="108"/>
        <v>PHR Mod Slow Ph1 (Progam 3), params for one PHR program, saved to EEPROM</v>
      </c>
      <c r="K589" s="98" t="str">
        <f t="shared" si="105"/>
        <v>2561,"PHR Mod Slow Ph1 (Progam 3)",0,"eep_valid",255,Track,"PHR Mod Slow Ph1 (Progam 3), params for one PHR program, saved to EEPROM"</v>
      </c>
    </row>
    <row r="590" spans="1:17" ht="15" customHeight="1" x14ac:dyDescent="0.2">
      <c r="C590" s="112">
        <f t="shared" si="104"/>
        <v>2562</v>
      </c>
      <c r="E590" s="126" t="s">
        <v>646</v>
      </c>
      <c r="F590" s="95" t="s">
        <v>875</v>
      </c>
      <c r="G590" s="95">
        <v>255</v>
      </c>
      <c r="H590" s="95" t="s">
        <v>696</v>
      </c>
      <c r="J590" s="131" t="str">
        <f t="shared" si="108"/>
        <v>PHR Mod Slow Ph2 (Progam 3), params for one PHR program, saved to EEPROM</v>
      </c>
      <c r="K590" s="98" t="str">
        <f t="shared" si="105"/>
        <v>2562,"PHR Mod Slow Ph2 (Progam 3)",0,"eep_valid",255,Track,"PHR Mod Slow Ph2 (Progam 3), params for one PHR program, saved to EEPROM"</v>
      </c>
    </row>
    <row r="591" spans="1:17" ht="15" customHeight="1" x14ac:dyDescent="0.2">
      <c r="C591" s="112">
        <f t="shared" si="104"/>
        <v>2563</v>
      </c>
      <c r="E591" s="126" t="s">
        <v>647</v>
      </c>
      <c r="F591" s="95" t="s">
        <v>875</v>
      </c>
      <c r="G591" s="95">
        <v>255</v>
      </c>
      <c r="H591" s="95" t="s">
        <v>696</v>
      </c>
      <c r="J591" s="131" t="str">
        <f t="shared" si="108"/>
        <v>PHR Mod Slow Ph3 (Progam 3), params for one PHR program, saved to EEPROM</v>
      </c>
      <c r="K591" s="98" t="str">
        <f t="shared" si="105"/>
        <v>2563,"PHR Mod Slow Ph3 (Progam 3)",0,"eep_valid",255,Track,"PHR Mod Slow Ph3 (Progam 3), params for one PHR program, saved to EEPROM"</v>
      </c>
    </row>
    <row r="592" spans="1:17" s="93" customFormat="1" ht="15" customHeight="1" x14ac:dyDescent="0.2">
      <c r="A592" s="120"/>
      <c r="C592" s="108" t="s">
        <v>228</v>
      </c>
      <c r="D592" s="108"/>
      <c r="E592" s="109" t="s">
        <v>1918</v>
      </c>
      <c r="F592" s="108"/>
      <c r="G592" s="108">
        <v>0</v>
      </c>
      <c r="H592" s="108" t="s">
        <v>234</v>
      </c>
      <c r="I592" s="108"/>
      <c r="J592" s="133" t="s">
        <v>781</v>
      </c>
      <c r="K592" s="98" t="str">
        <f t="shared" si="105"/>
        <v>#,"PHR Program 4 Setup (Tab Celeste)",0,"",0,None,"Phasing Rotor Params for 8 Programs, saved to EEPROM startup defaults"</v>
      </c>
      <c r="N592" s="108"/>
      <c r="O592" s="108"/>
      <c r="P592" s="108"/>
      <c r="Q592" s="108"/>
    </row>
    <row r="593" spans="3:11" ht="15" customHeight="1" x14ac:dyDescent="0.2">
      <c r="C593" s="112">
        <f>C591+1</f>
        <v>2564</v>
      </c>
      <c r="E593" s="121" t="s">
        <v>2152</v>
      </c>
      <c r="F593" s="95" t="s">
        <v>875</v>
      </c>
      <c r="G593" s="95">
        <v>255</v>
      </c>
      <c r="H593" s="95" t="s">
        <v>234</v>
      </c>
      <c r="J593" s="131" t="str">
        <f t="shared" ref="J593:J608" si="109">CONCATENATE(E593, ", params for one PHR program, saved to EEPROM")</f>
        <v>PHR Speed Vari TDA1022 Slow Rotor (Prgm 4), params for one PHR program, saved to EEPROM</v>
      </c>
      <c r="K593" s="98" t="str">
        <f t="shared" si="105"/>
        <v>2564,"PHR Speed Vari TDA1022 Slow Rotor (Prgm 4)",0,"eep_valid",255,None,"PHR Speed Vari TDA1022 Slow Rotor (Prgm 4), params for one PHR program, saved to EEPROM"</v>
      </c>
    </row>
    <row r="594" spans="3:11" ht="15" customHeight="1" x14ac:dyDescent="0.2">
      <c r="C594" s="112">
        <f t="shared" si="104"/>
        <v>2565</v>
      </c>
      <c r="E594" s="122" t="s">
        <v>2153</v>
      </c>
      <c r="F594" s="95" t="s">
        <v>875</v>
      </c>
      <c r="G594" s="95">
        <v>255</v>
      </c>
      <c r="H594" s="95" t="s">
        <v>696</v>
      </c>
      <c r="J594" s="131" t="str">
        <f t="shared" si="109"/>
        <v>PHR Speed Vari TDA1022 Fast Rotor (Prgm 4), params for one PHR program, saved to EEPROM</v>
      </c>
      <c r="K594" s="98" t="str">
        <f t="shared" si="105"/>
        <v>2565,"PHR Speed Vari TDA1022 Fast Rotor (Prgm 4)",0,"eep_valid",255,Track,"PHR Speed Vari TDA1022 Fast Rotor (Prgm 4), params for one PHR program, saved to EEPROM"</v>
      </c>
    </row>
    <row r="595" spans="3:11" ht="15" customHeight="1" x14ac:dyDescent="0.2">
      <c r="C595" s="112">
        <f t="shared" ref="C595:C659" si="110">C594+1</f>
        <v>2566</v>
      </c>
      <c r="E595" s="123" t="s">
        <v>881</v>
      </c>
      <c r="F595" s="95" t="s">
        <v>875</v>
      </c>
      <c r="G595" s="95">
        <v>255</v>
      </c>
      <c r="H595" s="95" t="s">
        <v>696</v>
      </c>
      <c r="J595" s="131" t="str">
        <f t="shared" si="109"/>
        <v>PHR Speed Slow TDA1022 (Progam 4), params for one PHR program, saved to EEPROM</v>
      </c>
      <c r="K595" s="98" t="str">
        <f t="shared" si="105"/>
        <v>2566,"PHR Speed Slow TDA1022 (Progam 4)",0,"eep_valid",255,Track,"PHR Speed Slow TDA1022 (Progam 4), params for one PHR program, saved to EEPROM"</v>
      </c>
    </row>
    <row r="596" spans="3:11" ht="15" customHeight="1" x14ac:dyDescent="0.2">
      <c r="C596" s="112">
        <f t="shared" si="110"/>
        <v>2567</v>
      </c>
      <c r="E596" s="123" t="s">
        <v>648</v>
      </c>
      <c r="F596" s="95" t="s">
        <v>875</v>
      </c>
      <c r="G596" s="95">
        <v>255</v>
      </c>
      <c r="H596" s="95" t="s">
        <v>696</v>
      </c>
      <c r="J596" s="131" t="str">
        <f t="shared" si="109"/>
        <v>PHR Feedback (Progam 4), params for one PHR program, saved to EEPROM</v>
      </c>
      <c r="K596" s="98" t="str">
        <f t="shared" si="105"/>
        <v>2567,"PHR Feedback (Progam 4)",0,"eep_valid",255,Track,"PHR Feedback (Progam 4), params for one PHR program, saved to EEPROM"</v>
      </c>
    </row>
    <row r="597" spans="3:11" ht="15" customHeight="1" x14ac:dyDescent="0.2">
      <c r="C597" s="112">
        <f t="shared" si="110"/>
        <v>2568</v>
      </c>
      <c r="E597" s="123" t="s">
        <v>649</v>
      </c>
      <c r="F597" s="95" t="s">
        <v>875</v>
      </c>
      <c r="G597" s="95">
        <v>255</v>
      </c>
      <c r="H597" s="95" t="s">
        <v>696</v>
      </c>
      <c r="J597" s="131" t="str">
        <f t="shared" si="109"/>
        <v>PHR Level Ph1 (Progam 4), params for one PHR program, saved to EEPROM</v>
      </c>
      <c r="K597" s="98" t="str">
        <f t="shared" si="105"/>
        <v>2568,"PHR Level Ph1 (Progam 4)",0,"eep_valid",255,Track,"PHR Level Ph1 (Progam 4), params for one PHR program, saved to EEPROM"</v>
      </c>
    </row>
    <row r="598" spans="3:11" ht="15" customHeight="1" x14ac:dyDescent="0.2">
      <c r="C598" s="112">
        <f t="shared" si="110"/>
        <v>2569</v>
      </c>
      <c r="E598" s="123" t="s">
        <v>650</v>
      </c>
      <c r="F598" s="95" t="s">
        <v>875</v>
      </c>
      <c r="G598" s="95">
        <v>255</v>
      </c>
      <c r="H598" s="95" t="s">
        <v>696</v>
      </c>
      <c r="J598" s="131" t="str">
        <f t="shared" si="109"/>
        <v>PHR Level Ph2 (Progam 4), params for one PHR program, saved to EEPROM</v>
      </c>
      <c r="K598" s="98" t="str">
        <f t="shared" si="105"/>
        <v>2569,"PHR Level Ph2 (Progam 4)",0,"eep_valid",255,Track,"PHR Level Ph2 (Progam 4), params for one PHR program, saved to EEPROM"</v>
      </c>
    </row>
    <row r="599" spans="3:11" ht="15" customHeight="1" x14ac:dyDescent="0.2">
      <c r="C599" s="112">
        <f t="shared" si="110"/>
        <v>2570</v>
      </c>
      <c r="E599" s="123" t="s">
        <v>651</v>
      </c>
      <c r="F599" s="95" t="s">
        <v>875</v>
      </c>
      <c r="G599" s="95">
        <v>255</v>
      </c>
      <c r="H599" s="95" t="s">
        <v>696</v>
      </c>
      <c r="J599" s="131" t="str">
        <f t="shared" si="109"/>
        <v>PHR Level Ph3 (Progam 4), params for one PHR program, saved to EEPROM</v>
      </c>
      <c r="K599" s="98" t="str">
        <f t="shared" si="105"/>
        <v>2570,"PHR Level Ph3 (Progam 4)",0,"eep_valid",255,Track,"PHR Level Ph3 (Progam 4), params for one PHR program, saved to EEPROM"</v>
      </c>
    </row>
    <row r="600" spans="3:11" ht="15" customHeight="1" x14ac:dyDescent="0.2">
      <c r="C600" s="112">
        <f t="shared" si="110"/>
        <v>2571</v>
      </c>
      <c r="E600" s="123" t="s">
        <v>652</v>
      </c>
      <c r="F600" s="95" t="s">
        <v>875</v>
      </c>
      <c r="G600" s="95">
        <v>255</v>
      </c>
      <c r="H600" s="95" t="s">
        <v>696</v>
      </c>
      <c r="J600" s="131" t="str">
        <f t="shared" si="109"/>
        <v>PHR Level Dry (Progam 4), params for one PHR program, saved to EEPROM</v>
      </c>
      <c r="K600" s="98" t="str">
        <f t="shared" si="105"/>
        <v>2571,"PHR Level Dry (Progam 4)",0,"eep_valid",255,Track,"PHR Level Dry (Progam 4), params for one PHR program, saved to EEPROM"</v>
      </c>
    </row>
    <row r="601" spans="3:11" ht="15" customHeight="1" x14ac:dyDescent="0.2">
      <c r="C601" s="112">
        <f t="shared" si="110"/>
        <v>2572</v>
      </c>
      <c r="E601" s="123" t="s">
        <v>653</v>
      </c>
      <c r="F601" s="95" t="s">
        <v>875</v>
      </c>
      <c r="G601" s="95">
        <v>255</v>
      </c>
      <c r="H601" s="100" t="s">
        <v>229</v>
      </c>
      <c r="I601" s="100"/>
      <c r="J601" s="131" t="str">
        <f t="shared" si="109"/>
        <v>PHR Feedback Invert (Progam 4), params for one PHR program, saved to EEPROM</v>
      </c>
      <c r="K601" s="98" t="str">
        <f t="shared" si="105"/>
        <v>2572,"PHR Feedback Invert (Progam 4)",0,"eep_valid",255,Bits,"PHR Feedback Invert (Progam 4), params for one PHR program, saved to EEPROM"</v>
      </c>
    </row>
    <row r="602" spans="3:11" ht="15" customHeight="1" x14ac:dyDescent="0.2">
      <c r="C602" s="112">
        <f t="shared" si="110"/>
        <v>2573</v>
      </c>
      <c r="E602" s="122" t="s">
        <v>889</v>
      </c>
      <c r="F602" s="95" t="s">
        <v>875</v>
      </c>
      <c r="G602" s="95">
        <v>63</v>
      </c>
      <c r="H602" s="95" t="s">
        <v>696</v>
      </c>
      <c r="J602" s="131" t="str">
        <f t="shared" si="109"/>
        <v>PHR Ramp Delay (Progam 4), params for one PHR program, saved to EEPROM</v>
      </c>
      <c r="K602" s="98" t="str">
        <f t="shared" si="105"/>
        <v>2573,"PHR Ramp Delay (Progam 4)",0,"eep_valid",63,Track,"PHR Ramp Delay (Progam 4), params for one PHR program, saved to EEPROM"</v>
      </c>
    </row>
    <row r="603" spans="3:11" ht="15" customHeight="1" x14ac:dyDescent="0.2">
      <c r="C603" s="112">
        <f t="shared" si="110"/>
        <v>2574</v>
      </c>
      <c r="E603" s="123" t="s">
        <v>654</v>
      </c>
      <c r="F603" s="95" t="s">
        <v>875</v>
      </c>
      <c r="G603" s="95">
        <v>255</v>
      </c>
      <c r="H603" s="95" t="s">
        <v>696</v>
      </c>
      <c r="J603" s="131" t="str">
        <f t="shared" si="109"/>
        <v>PHR Mod Vari Ph1 (Progam 4), params for one PHR program, saved to EEPROM</v>
      </c>
      <c r="K603" s="98" t="str">
        <f t="shared" ref="K603:K634" si="111">CONCATENATE(C603,",""",E603,""",",0,",""",F603,""",",G603,",","",H603,",""",J603,"""")</f>
        <v>2574,"PHR Mod Vari Ph1 (Progam 4)",0,"eep_valid",255,Track,"PHR Mod Vari Ph1 (Progam 4), params for one PHR program, saved to EEPROM"</v>
      </c>
    </row>
    <row r="604" spans="3:11" ht="15" customHeight="1" x14ac:dyDescent="0.2">
      <c r="C604" s="112">
        <f t="shared" si="110"/>
        <v>2575</v>
      </c>
      <c r="E604" s="123" t="s">
        <v>655</v>
      </c>
      <c r="F604" s="95" t="s">
        <v>875</v>
      </c>
      <c r="G604" s="95">
        <v>255</v>
      </c>
      <c r="H604" s="95" t="s">
        <v>696</v>
      </c>
      <c r="J604" s="131" t="str">
        <f t="shared" si="109"/>
        <v>PHR Mod Vari Ph2 (Progam 4), params for one PHR program, saved to EEPROM</v>
      </c>
      <c r="K604" s="98" t="str">
        <f t="shared" si="111"/>
        <v>2575,"PHR Mod Vari Ph2 (Progam 4)",0,"eep_valid",255,Track,"PHR Mod Vari Ph2 (Progam 4), params for one PHR program, saved to EEPROM"</v>
      </c>
    </row>
    <row r="605" spans="3:11" ht="15" customHeight="1" x14ac:dyDescent="0.2">
      <c r="C605" s="112">
        <f t="shared" si="110"/>
        <v>2576</v>
      </c>
      <c r="E605" s="123" t="s">
        <v>656</v>
      </c>
      <c r="F605" s="95" t="s">
        <v>875</v>
      </c>
      <c r="G605" s="95">
        <v>255</v>
      </c>
      <c r="H605" s="95" t="s">
        <v>696</v>
      </c>
      <c r="J605" s="131" t="str">
        <f t="shared" si="109"/>
        <v>PHR Mod Vari Ph3 (Progam 4), params for one PHR program, saved to EEPROM</v>
      </c>
      <c r="K605" s="98" t="str">
        <f t="shared" si="111"/>
        <v>2576,"PHR Mod Vari Ph3 (Progam 4)",0,"eep_valid",255,Track,"PHR Mod Vari Ph3 (Progam 4), params for one PHR program, saved to EEPROM"</v>
      </c>
    </row>
    <row r="606" spans="3:11" ht="15" customHeight="1" x14ac:dyDescent="0.2">
      <c r="C606" s="112">
        <f t="shared" si="110"/>
        <v>2577</v>
      </c>
      <c r="E606" s="123" t="s">
        <v>657</v>
      </c>
      <c r="F606" s="95" t="s">
        <v>875</v>
      </c>
      <c r="G606" s="95">
        <v>255</v>
      </c>
      <c r="H606" s="95" t="s">
        <v>696</v>
      </c>
      <c r="J606" s="131" t="str">
        <f t="shared" si="109"/>
        <v>PHR Mod Slow Ph1 (Progam 4), params for one PHR program, saved to EEPROM</v>
      </c>
      <c r="K606" s="98" t="str">
        <f t="shared" si="111"/>
        <v>2577,"PHR Mod Slow Ph1 (Progam 4)",0,"eep_valid",255,Track,"PHR Mod Slow Ph1 (Progam 4), params for one PHR program, saved to EEPROM"</v>
      </c>
    </row>
    <row r="607" spans="3:11" ht="15" customHeight="1" x14ac:dyDescent="0.2">
      <c r="C607" s="112">
        <f t="shared" si="110"/>
        <v>2578</v>
      </c>
      <c r="E607" s="123" t="s">
        <v>658</v>
      </c>
      <c r="F607" s="95" t="s">
        <v>875</v>
      </c>
      <c r="G607" s="95">
        <v>255</v>
      </c>
      <c r="H607" s="95" t="s">
        <v>696</v>
      </c>
      <c r="J607" s="131" t="str">
        <f t="shared" si="109"/>
        <v>PHR Mod Slow Ph2 (Progam 4), params for one PHR program, saved to EEPROM</v>
      </c>
      <c r="K607" s="98" t="str">
        <f t="shared" si="111"/>
        <v>2578,"PHR Mod Slow Ph2 (Progam 4)",0,"eep_valid",255,Track,"PHR Mod Slow Ph2 (Progam 4), params for one PHR program, saved to EEPROM"</v>
      </c>
    </row>
    <row r="608" spans="3:11" ht="15" customHeight="1" x14ac:dyDescent="0.2">
      <c r="C608" s="112">
        <f t="shared" si="110"/>
        <v>2579</v>
      </c>
      <c r="E608" s="123" t="s">
        <v>659</v>
      </c>
      <c r="F608" s="95" t="s">
        <v>875</v>
      </c>
      <c r="G608" s="95">
        <v>255</v>
      </c>
      <c r="H608" s="95" t="s">
        <v>696</v>
      </c>
      <c r="J608" s="131" t="str">
        <f t="shared" si="109"/>
        <v>PHR Mod Slow Ph3 (Progam 4), params for one PHR program, saved to EEPROM</v>
      </c>
      <c r="K608" s="98" t="str">
        <f t="shared" si="111"/>
        <v>2579,"PHR Mod Slow Ph3 (Progam 4)",0,"eep_valid",255,Track,"PHR Mod Slow Ph3 (Progam 4), params for one PHR program, saved to EEPROM"</v>
      </c>
    </row>
    <row r="609" spans="1:17" s="93" customFormat="1" ht="15" customHeight="1" x14ac:dyDescent="0.2">
      <c r="A609" s="120"/>
      <c r="C609" s="108" t="s">
        <v>228</v>
      </c>
      <c r="D609" s="108"/>
      <c r="E609" s="109" t="s">
        <v>1919</v>
      </c>
      <c r="F609" s="108"/>
      <c r="G609" s="108">
        <v>0</v>
      </c>
      <c r="H609" s="108" t="s">
        <v>234</v>
      </c>
      <c r="I609" s="108"/>
      <c r="J609" s="133" t="s">
        <v>781</v>
      </c>
      <c r="K609" s="98" t="str">
        <f t="shared" si="111"/>
        <v>#,"PHR Program 5 Setup (Tab Fading)",0,"",0,None,"Phasing Rotor Params for 8 Programs, saved to EEPROM startup defaults"</v>
      </c>
      <c r="N609" s="108"/>
      <c r="O609" s="108"/>
      <c r="P609" s="108"/>
      <c r="Q609" s="108"/>
    </row>
    <row r="610" spans="1:17" ht="15" customHeight="1" x14ac:dyDescent="0.2">
      <c r="C610" s="112">
        <f>C608+1</f>
        <v>2580</v>
      </c>
      <c r="E610" s="124" t="s">
        <v>2154</v>
      </c>
      <c r="F610" s="95" t="s">
        <v>875</v>
      </c>
      <c r="G610" s="95">
        <v>255</v>
      </c>
      <c r="H610" s="95" t="s">
        <v>234</v>
      </c>
      <c r="J610" s="131" t="str">
        <f t="shared" ref="J610:J625" si="112">CONCATENATE(E610, ", params for one PHR program, saved to EEPROM")</f>
        <v>PHR Speed Vari TDA1022 Slow Rotor (Prgm 5), params for one PHR program, saved to EEPROM</v>
      </c>
      <c r="K610" s="98" t="str">
        <f t="shared" si="111"/>
        <v>2580,"PHR Speed Vari TDA1022 Slow Rotor (Prgm 5)",0,"eep_valid",255,None,"PHR Speed Vari TDA1022 Slow Rotor (Prgm 5), params for one PHR program, saved to EEPROM"</v>
      </c>
    </row>
    <row r="611" spans="1:17" ht="15" customHeight="1" x14ac:dyDescent="0.2">
      <c r="C611" s="112">
        <f t="shared" si="110"/>
        <v>2581</v>
      </c>
      <c r="E611" s="125" t="s">
        <v>2155</v>
      </c>
      <c r="F611" s="95" t="s">
        <v>875</v>
      </c>
      <c r="G611" s="95">
        <v>255</v>
      </c>
      <c r="H611" s="95" t="s">
        <v>696</v>
      </c>
      <c r="J611" s="131" t="str">
        <f t="shared" si="112"/>
        <v>PHR Speed Vari TDA1022 Fast Rotor (Prgm 5), params for one PHR program, saved to EEPROM</v>
      </c>
      <c r="K611" s="98" t="str">
        <f t="shared" si="111"/>
        <v>2581,"PHR Speed Vari TDA1022 Fast Rotor (Prgm 5)",0,"eep_valid",255,Track,"PHR Speed Vari TDA1022 Fast Rotor (Prgm 5), params for one PHR program, saved to EEPROM"</v>
      </c>
    </row>
    <row r="612" spans="1:17" ht="15" customHeight="1" x14ac:dyDescent="0.2">
      <c r="C612" s="112">
        <f t="shared" si="110"/>
        <v>2582</v>
      </c>
      <c r="E612" s="126" t="s">
        <v>882</v>
      </c>
      <c r="F612" s="95" t="s">
        <v>875</v>
      </c>
      <c r="G612" s="95">
        <v>255</v>
      </c>
      <c r="H612" s="95" t="s">
        <v>696</v>
      </c>
      <c r="J612" s="131" t="str">
        <f t="shared" si="112"/>
        <v>PHR Speed Slow TDA1022 (Progam 5), params for one PHR program, saved to EEPROM</v>
      </c>
      <c r="K612" s="98" t="str">
        <f t="shared" si="111"/>
        <v>2582,"PHR Speed Slow TDA1022 (Progam 5)",0,"eep_valid",255,Track,"PHR Speed Slow TDA1022 (Progam 5), params for one PHR program, saved to EEPROM"</v>
      </c>
    </row>
    <row r="613" spans="1:17" ht="15" customHeight="1" x14ac:dyDescent="0.2">
      <c r="C613" s="112">
        <f t="shared" si="110"/>
        <v>2583</v>
      </c>
      <c r="E613" s="126" t="s">
        <v>660</v>
      </c>
      <c r="F613" s="95" t="s">
        <v>875</v>
      </c>
      <c r="G613" s="95">
        <v>255</v>
      </c>
      <c r="H613" s="95" t="s">
        <v>696</v>
      </c>
      <c r="J613" s="131" t="str">
        <f t="shared" si="112"/>
        <v>PHR Feedback (Progam 5), params for one PHR program, saved to EEPROM</v>
      </c>
      <c r="K613" s="98" t="str">
        <f t="shared" si="111"/>
        <v>2583,"PHR Feedback (Progam 5)",0,"eep_valid",255,Track,"PHR Feedback (Progam 5), params for one PHR program, saved to EEPROM"</v>
      </c>
    </row>
    <row r="614" spans="1:17" ht="15" customHeight="1" x14ac:dyDescent="0.2">
      <c r="C614" s="112">
        <f t="shared" si="110"/>
        <v>2584</v>
      </c>
      <c r="E614" s="126" t="s">
        <v>661</v>
      </c>
      <c r="F614" s="95" t="s">
        <v>875</v>
      </c>
      <c r="G614" s="95">
        <v>255</v>
      </c>
      <c r="H614" s="95" t="s">
        <v>696</v>
      </c>
      <c r="J614" s="131" t="str">
        <f t="shared" si="112"/>
        <v>PHR Level Ph1 (Progam 5), params for one PHR program, saved to EEPROM</v>
      </c>
      <c r="K614" s="98" t="str">
        <f t="shared" si="111"/>
        <v>2584,"PHR Level Ph1 (Progam 5)",0,"eep_valid",255,Track,"PHR Level Ph1 (Progam 5), params for one PHR program, saved to EEPROM"</v>
      </c>
    </row>
    <row r="615" spans="1:17" ht="15" customHeight="1" x14ac:dyDescent="0.2">
      <c r="C615" s="112">
        <f t="shared" si="110"/>
        <v>2585</v>
      </c>
      <c r="E615" s="126" t="s">
        <v>662</v>
      </c>
      <c r="F615" s="95" t="s">
        <v>875</v>
      </c>
      <c r="G615" s="95">
        <v>255</v>
      </c>
      <c r="H615" s="95" t="s">
        <v>696</v>
      </c>
      <c r="J615" s="131" t="str">
        <f t="shared" si="112"/>
        <v>PHR Level Ph2 (Progam 5), params for one PHR program, saved to EEPROM</v>
      </c>
      <c r="K615" s="98" t="str">
        <f t="shared" si="111"/>
        <v>2585,"PHR Level Ph2 (Progam 5)",0,"eep_valid",255,Track,"PHR Level Ph2 (Progam 5), params for one PHR program, saved to EEPROM"</v>
      </c>
    </row>
    <row r="616" spans="1:17" ht="15" customHeight="1" x14ac:dyDescent="0.2">
      <c r="C616" s="112">
        <f t="shared" si="110"/>
        <v>2586</v>
      </c>
      <c r="E616" s="126" t="s">
        <v>663</v>
      </c>
      <c r="F616" s="95" t="s">
        <v>875</v>
      </c>
      <c r="G616" s="95">
        <v>255</v>
      </c>
      <c r="H616" s="95" t="s">
        <v>696</v>
      </c>
      <c r="J616" s="131" t="str">
        <f t="shared" si="112"/>
        <v>PHR Level Ph3 (Progam 5), params for one PHR program, saved to EEPROM</v>
      </c>
      <c r="K616" s="98" t="str">
        <f t="shared" si="111"/>
        <v>2586,"PHR Level Ph3 (Progam 5)",0,"eep_valid",255,Track,"PHR Level Ph3 (Progam 5), params for one PHR program, saved to EEPROM"</v>
      </c>
    </row>
    <row r="617" spans="1:17" ht="15" customHeight="1" x14ac:dyDescent="0.2">
      <c r="C617" s="112">
        <f t="shared" si="110"/>
        <v>2587</v>
      </c>
      <c r="E617" s="126" t="s">
        <v>664</v>
      </c>
      <c r="F617" s="95" t="s">
        <v>875</v>
      </c>
      <c r="G617" s="95">
        <v>255</v>
      </c>
      <c r="H617" s="95" t="s">
        <v>696</v>
      </c>
      <c r="J617" s="131" t="str">
        <f t="shared" si="112"/>
        <v>PHR Level Dry (Progam 5), params for one PHR program, saved to EEPROM</v>
      </c>
      <c r="K617" s="98" t="str">
        <f t="shared" si="111"/>
        <v>2587,"PHR Level Dry (Progam 5)",0,"eep_valid",255,Track,"PHR Level Dry (Progam 5), params for one PHR program, saved to EEPROM"</v>
      </c>
    </row>
    <row r="618" spans="1:17" ht="15" customHeight="1" x14ac:dyDescent="0.2">
      <c r="C618" s="112">
        <f t="shared" si="110"/>
        <v>2588</v>
      </c>
      <c r="E618" s="126" t="s">
        <v>665</v>
      </c>
      <c r="F618" s="95" t="s">
        <v>875</v>
      </c>
      <c r="G618" s="95">
        <v>255</v>
      </c>
      <c r="H618" s="100" t="s">
        <v>229</v>
      </c>
      <c r="I618" s="100"/>
      <c r="J618" s="131" t="str">
        <f t="shared" si="112"/>
        <v>PHR Feedback Invert (Progam 5), params for one PHR program, saved to EEPROM</v>
      </c>
      <c r="K618" s="98" t="str">
        <f t="shared" si="111"/>
        <v>2588,"PHR Feedback Invert (Progam 5)",0,"eep_valid",255,Bits,"PHR Feedback Invert (Progam 5), params for one PHR program, saved to EEPROM"</v>
      </c>
    </row>
    <row r="619" spans="1:17" ht="15" customHeight="1" x14ac:dyDescent="0.2">
      <c r="C619" s="112">
        <f t="shared" si="110"/>
        <v>2589</v>
      </c>
      <c r="E619" s="125" t="s">
        <v>890</v>
      </c>
      <c r="F619" s="95" t="s">
        <v>875</v>
      </c>
      <c r="G619" s="95">
        <v>63</v>
      </c>
      <c r="H619" s="95" t="s">
        <v>696</v>
      </c>
      <c r="J619" s="131" t="str">
        <f t="shared" si="112"/>
        <v>PHR Ramp Delay (Progam 5), params for one PHR program, saved to EEPROM</v>
      </c>
      <c r="K619" s="98" t="str">
        <f t="shared" si="111"/>
        <v>2589,"PHR Ramp Delay (Progam 5)",0,"eep_valid",63,Track,"PHR Ramp Delay (Progam 5), params for one PHR program, saved to EEPROM"</v>
      </c>
    </row>
    <row r="620" spans="1:17" ht="15" customHeight="1" x14ac:dyDescent="0.2">
      <c r="C620" s="112">
        <f t="shared" si="110"/>
        <v>2590</v>
      </c>
      <c r="E620" s="126" t="s">
        <v>666</v>
      </c>
      <c r="F620" s="95" t="s">
        <v>875</v>
      </c>
      <c r="G620" s="95">
        <v>255</v>
      </c>
      <c r="H620" s="95" t="s">
        <v>696</v>
      </c>
      <c r="J620" s="131" t="str">
        <f t="shared" si="112"/>
        <v>PHR Mod Vari Ph1 (Progam 5), params for one PHR program, saved to EEPROM</v>
      </c>
      <c r="K620" s="98" t="str">
        <f t="shared" si="111"/>
        <v>2590,"PHR Mod Vari Ph1 (Progam 5)",0,"eep_valid",255,Track,"PHR Mod Vari Ph1 (Progam 5), params for one PHR program, saved to EEPROM"</v>
      </c>
    </row>
    <row r="621" spans="1:17" ht="15" customHeight="1" x14ac:dyDescent="0.2">
      <c r="C621" s="112">
        <f t="shared" si="110"/>
        <v>2591</v>
      </c>
      <c r="E621" s="126" t="s">
        <v>667</v>
      </c>
      <c r="F621" s="95" t="s">
        <v>875</v>
      </c>
      <c r="G621" s="95">
        <v>255</v>
      </c>
      <c r="H621" s="95" t="s">
        <v>696</v>
      </c>
      <c r="J621" s="131" t="str">
        <f t="shared" si="112"/>
        <v>PHR Mod Vari Ph2 (Progam 5), params for one PHR program, saved to EEPROM</v>
      </c>
      <c r="K621" s="98" t="str">
        <f t="shared" si="111"/>
        <v>2591,"PHR Mod Vari Ph2 (Progam 5)",0,"eep_valid",255,Track,"PHR Mod Vari Ph2 (Progam 5), params for one PHR program, saved to EEPROM"</v>
      </c>
    </row>
    <row r="622" spans="1:17" ht="15" customHeight="1" x14ac:dyDescent="0.2">
      <c r="C622" s="112">
        <f t="shared" si="110"/>
        <v>2592</v>
      </c>
      <c r="E622" s="126" t="s">
        <v>668</v>
      </c>
      <c r="F622" s="95" t="s">
        <v>875</v>
      </c>
      <c r="G622" s="95">
        <v>255</v>
      </c>
      <c r="H622" s="95" t="s">
        <v>696</v>
      </c>
      <c r="J622" s="131" t="str">
        <f t="shared" si="112"/>
        <v>PHR Mod Vari Ph3 (Progam 5), params for one PHR program, saved to EEPROM</v>
      </c>
      <c r="K622" s="98" t="str">
        <f t="shared" si="111"/>
        <v>2592,"PHR Mod Vari Ph3 (Progam 5)",0,"eep_valid",255,Track,"PHR Mod Vari Ph3 (Progam 5), params for one PHR program, saved to EEPROM"</v>
      </c>
    </row>
    <row r="623" spans="1:17" ht="15" customHeight="1" x14ac:dyDescent="0.2">
      <c r="C623" s="112">
        <f t="shared" si="110"/>
        <v>2593</v>
      </c>
      <c r="E623" s="126" t="s">
        <v>669</v>
      </c>
      <c r="F623" s="95" t="s">
        <v>875</v>
      </c>
      <c r="G623" s="95">
        <v>255</v>
      </c>
      <c r="H623" s="95" t="s">
        <v>696</v>
      </c>
      <c r="J623" s="131" t="str">
        <f t="shared" si="112"/>
        <v>PHR Mod Slow Ph1 (Progam 5), params for one PHR program, saved to EEPROM</v>
      </c>
      <c r="K623" s="98" t="str">
        <f t="shared" si="111"/>
        <v>2593,"PHR Mod Slow Ph1 (Progam 5)",0,"eep_valid",255,Track,"PHR Mod Slow Ph1 (Progam 5), params for one PHR program, saved to EEPROM"</v>
      </c>
    </row>
    <row r="624" spans="1:17" ht="15" customHeight="1" x14ac:dyDescent="0.2">
      <c r="C624" s="112">
        <f t="shared" si="110"/>
        <v>2594</v>
      </c>
      <c r="E624" s="126" t="s">
        <v>670</v>
      </c>
      <c r="F624" s="95" t="s">
        <v>875</v>
      </c>
      <c r="G624" s="95">
        <v>255</v>
      </c>
      <c r="H624" s="95" t="s">
        <v>696</v>
      </c>
      <c r="J624" s="131" t="str">
        <f t="shared" si="112"/>
        <v>PHR Mod Slow Ph2 (Progam 5), params for one PHR program, saved to EEPROM</v>
      </c>
      <c r="K624" s="98" t="str">
        <f t="shared" si="111"/>
        <v>2594,"PHR Mod Slow Ph2 (Progam 5)",0,"eep_valid",255,Track,"PHR Mod Slow Ph2 (Progam 5), params for one PHR program, saved to EEPROM"</v>
      </c>
    </row>
    <row r="625" spans="1:17" ht="15" customHeight="1" x14ac:dyDescent="0.2">
      <c r="C625" s="112">
        <f t="shared" si="110"/>
        <v>2595</v>
      </c>
      <c r="E625" s="126" t="s">
        <v>671</v>
      </c>
      <c r="F625" s="95" t="s">
        <v>875</v>
      </c>
      <c r="G625" s="95">
        <v>255</v>
      </c>
      <c r="H625" s="95" t="s">
        <v>696</v>
      </c>
      <c r="J625" s="131" t="str">
        <f t="shared" si="112"/>
        <v>PHR Mod Slow Ph3 (Progam 5), params for one PHR program, saved to EEPROM</v>
      </c>
      <c r="K625" s="98" t="str">
        <f t="shared" si="111"/>
        <v>2595,"PHR Mod Slow Ph3 (Progam 5)",0,"eep_valid",255,Track,"PHR Mod Slow Ph3 (Progam 5), params for one PHR program, saved to EEPROM"</v>
      </c>
    </row>
    <row r="626" spans="1:17" s="93" customFormat="1" ht="15" customHeight="1" x14ac:dyDescent="0.2">
      <c r="A626" s="120"/>
      <c r="C626" s="108" t="s">
        <v>228</v>
      </c>
      <c r="D626" s="108"/>
      <c r="E626" s="109" t="s">
        <v>1920</v>
      </c>
      <c r="F626" s="108"/>
      <c r="G626" s="108">
        <v>0</v>
      </c>
      <c r="H626" s="108" t="s">
        <v>234</v>
      </c>
      <c r="I626" s="108"/>
      <c r="J626" s="133" t="s">
        <v>781</v>
      </c>
      <c r="K626" s="98" t="str">
        <f t="shared" si="111"/>
        <v>#,"PHR Program 6 Setup (Vibrato 1 = Tabs Ensemble+Celeste)",0,"",0,None,"Phasing Rotor Params for 8 Programs, saved to EEPROM startup defaults"</v>
      </c>
      <c r="N626" s="108"/>
      <c r="O626" s="108"/>
      <c r="P626" s="108"/>
      <c r="Q626" s="108"/>
    </row>
    <row r="627" spans="1:17" ht="15" customHeight="1" x14ac:dyDescent="0.2">
      <c r="C627" s="112">
        <f>C625+1</f>
        <v>2596</v>
      </c>
      <c r="E627" s="121" t="s">
        <v>2156</v>
      </c>
      <c r="F627" s="95" t="s">
        <v>875</v>
      </c>
      <c r="G627" s="95">
        <v>255</v>
      </c>
      <c r="H627" s="95" t="s">
        <v>234</v>
      </c>
      <c r="J627" s="131" t="str">
        <f t="shared" ref="J627:J642" si="113">CONCATENATE(E627, ", params for one PHR program, saved to EEPROM")</f>
        <v>PHR Speed Vari TDA1022 Slow Rotor (Prgm 6), params for one PHR program, saved to EEPROM</v>
      </c>
      <c r="K627" s="98" t="str">
        <f t="shared" si="111"/>
        <v>2596,"PHR Speed Vari TDA1022 Slow Rotor (Prgm 6)",0,"eep_valid",255,None,"PHR Speed Vari TDA1022 Slow Rotor (Prgm 6), params for one PHR program, saved to EEPROM"</v>
      </c>
    </row>
    <row r="628" spans="1:17" ht="15" customHeight="1" x14ac:dyDescent="0.2">
      <c r="C628" s="112">
        <f t="shared" si="110"/>
        <v>2597</v>
      </c>
      <c r="E628" s="122" t="s">
        <v>2157</v>
      </c>
      <c r="F628" s="95" t="s">
        <v>875</v>
      </c>
      <c r="G628" s="95">
        <v>255</v>
      </c>
      <c r="H628" s="95" t="s">
        <v>696</v>
      </c>
      <c r="J628" s="131" t="str">
        <f t="shared" si="113"/>
        <v>PHR Speed Vari TDA1022 Fast Rotor (Prgm 6), params for one PHR program, saved to EEPROM</v>
      </c>
      <c r="K628" s="98" t="str">
        <f t="shared" si="111"/>
        <v>2597,"PHR Speed Vari TDA1022 Fast Rotor (Prgm 6)",0,"eep_valid",255,Track,"PHR Speed Vari TDA1022 Fast Rotor (Prgm 6), params for one PHR program, saved to EEPROM"</v>
      </c>
    </row>
    <row r="629" spans="1:17" ht="15" customHeight="1" x14ac:dyDescent="0.2">
      <c r="C629" s="112">
        <f t="shared" si="110"/>
        <v>2598</v>
      </c>
      <c r="E629" s="123" t="s">
        <v>883</v>
      </c>
      <c r="F629" s="95" t="s">
        <v>875</v>
      </c>
      <c r="G629" s="95">
        <v>255</v>
      </c>
      <c r="H629" s="95" t="s">
        <v>696</v>
      </c>
      <c r="J629" s="131" t="str">
        <f t="shared" si="113"/>
        <v>PHR Speed Slow TDA1022 (Progam 6), params for one PHR program, saved to EEPROM</v>
      </c>
      <c r="K629" s="98" t="str">
        <f t="shared" si="111"/>
        <v>2598,"PHR Speed Slow TDA1022 (Progam 6)",0,"eep_valid",255,Track,"PHR Speed Slow TDA1022 (Progam 6), params for one PHR program, saved to EEPROM"</v>
      </c>
    </row>
    <row r="630" spans="1:17" ht="15" customHeight="1" x14ac:dyDescent="0.2">
      <c r="C630" s="112">
        <f t="shared" si="110"/>
        <v>2599</v>
      </c>
      <c r="E630" s="123" t="s">
        <v>672</v>
      </c>
      <c r="F630" s="95" t="s">
        <v>875</v>
      </c>
      <c r="G630" s="95">
        <v>255</v>
      </c>
      <c r="H630" s="95" t="s">
        <v>696</v>
      </c>
      <c r="J630" s="131" t="str">
        <f t="shared" si="113"/>
        <v>PHR Feedback (Progam 6), params for one PHR program, saved to EEPROM</v>
      </c>
      <c r="K630" s="98" t="str">
        <f t="shared" si="111"/>
        <v>2599,"PHR Feedback (Progam 6)",0,"eep_valid",255,Track,"PHR Feedback (Progam 6), params for one PHR program, saved to EEPROM"</v>
      </c>
    </row>
    <row r="631" spans="1:17" ht="15" customHeight="1" x14ac:dyDescent="0.2">
      <c r="C631" s="112">
        <f t="shared" si="110"/>
        <v>2600</v>
      </c>
      <c r="E631" s="123" t="s">
        <v>673</v>
      </c>
      <c r="F631" s="95" t="s">
        <v>875</v>
      </c>
      <c r="G631" s="95">
        <v>255</v>
      </c>
      <c r="H631" s="95" t="s">
        <v>696</v>
      </c>
      <c r="J631" s="131" t="str">
        <f t="shared" si="113"/>
        <v>PHR Level Ph1 (Progam 6), params for one PHR program, saved to EEPROM</v>
      </c>
      <c r="K631" s="98" t="str">
        <f t="shared" si="111"/>
        <v>2600,"PHR Level Ph1 (Progam 6)",0,"eep_valid",255,Track,"PHR Level Ph1 (Progam 6), params for one PHR program, saved to EEPROM"</v>
      </c>
    </row>
    <row r="632" spans="1:17" ht="15" customHeight="1" x14ac:dyDescent="0.2">
      <c r="C632" s="112">
        <f t="shared" si="110"/>
        <v>2601</v>
      </c>
      <c r="E632" s="123" t="s">
        <v>674</v>
      </c>
      <c r="F632" s="95" t="s">
        <v>875</v>
      </c>
      <c r="G632" s="95">
        <v>255</v>
      </c>
      <c r="H632" s="95" t="s">
        <v>696</v>
      </c>
      <c r="J632" s="131" t="str">
        <f t="shared" si="113"/>
        <v>PHR Level Ph2 (Progam 6), params for one PHR program, saved to EEPROM</v>
      </c>
      <c r="K632" s="98" t="str">
        <f t="shared" si="111"/>
        <v>2601,"PHR Level Ph2 (Progam 6)",0,"eep_valid",255,Track,"PHR Level Ph2 (Progam 6), params for one PHR program, saved to EEPROM"</v>
      </c>
    </row>
    <row r="633" spans="1:17" ht="15" customHeight="1" x14ac:dyDescent="0.2">
      <c r="C633" s="112">
        <f t="shared" si="110"/>
        <v>2602</v>
      </c>
      <c r="E633" s="123" t="s">
        <v>675</v>
      </c>
      <c r="F633" s="95" t="s">
        <v>875</v>
      </c>
      <c r="G633" s="95">
        <v>255</v>
      </c>
      <c r="H633" s="95" t="s">
        <v>696</v>
      </c>
      <c r="J633" s="131" t="str">
        <f t="shared" si="113"/>
        <v>PHR Level Ph3 (Progam 6), params for one PHR program, saved to EEPROM</v>
      </c>
      <c r="K633" s="98" t="str">
        <f t="shared" si="111"/>
        <v>2602,"PHR Level Ph3 (Progam 6)",0,"eep_valid",255,Track,"PHR Level Ph3 (Progam 6), params for one PHR program, saved to EEPROM"</v>
      </c>
    </row>
    <row r="634" spans="1:17" ht="15" customHeight="1" x14ac:dyDescent="0.2">
      <c r="C634" s="112">
        <f t="shared" si="110"/>
        <v>2603</v>
      </c>
      <c r="E634" s="123" t="s">
        <v>676</v>
      </c>
      <c r="F634" s="95" t="s">
        <v>875</v>
      </c>
      <c r="G634" s="95">
        <v>255</v>
      </c>
      <c r="H634" s="95" t="s">
        <v>696</v>
      </c>
      <c r="J634" s="131" t="str">
        <f t="shared" si="113"/>
        <v>PHR Level Dry (Progam 6), params for one PHR program, saved to EEPROM</v>
      </c>
      <c r="K634" s="98" t="str">
        <f t="shared" si="111"/>
        <v>2603,"PHR Level Dry (Progam 6)",0,"eep_valid",255,Track,"PHR Level Dry (Progam 6), params for one PHR program, saved to EEPROM"</v>
      </c>
    </row>
    <row r="635" spans="1:17" ht="15" customHeight="1" x14ac:dyDescent="0.2">
      <c r="C635" s="112">
        <f t="shared" si="110"/>
        <v>2604</v>
      </c>
      <c r="E635" s="123" t="s">
        <v>677</v>
      </c>
      <c r="F635" s="95" t="s">
        <v>875</v>
      </c>
      <c r="G635" s="95">
        <v>255</v>
      </c>
      <c r="H635" s="100" t="s">
        <v>229</v>
      </c>
      <c r="I635" s="100"/>
      <c r="J635" s="131" t="str">
        <f t="shared" si="113"/>
        <v>PHR Feedback Invert (Progam 6), params for one PHR program, saved to EEPROM</v>
      </c>
      <c r="K635" s="98" t="str">
        <f t="shared" ref="K635:K659" si="114">CONCATENATE(C635,",""",E635,""",",0,",""",F635,""",",G635,",","",H635,",""",J635,"""")</f>
        <v>2604,"PHR Feedback Invert (Progam 6)",0,"eep_valid",255,Bits,"PHR Feedback Invert (Progam 6), params for one PHR program, saved to EEPROM"</v>
      </c>
    </row>
    <row r="636" spans="1:17" ht="15" customHeight="1" x14ac:dyDescent="0.2">
      <c r="C636" s="112">
        <f t="shared" si="110"/>
        <v>2605</v>
      </c>
      <c r="E636" s="122" t="s">
        <v>891</v>
      </c>
      <c r="F636" s="95" t="s">
        <v>875</v>
      </c>
      <c r="G636" s="95">
        <v>63</v>
      </c>
      <c r="H636" s="95" t="s">
        <v>696</v>
      </c>
      <c r="J636" s="131" t="str">
        <f t="shared" si="113"/>
        <v>PHR Ramp Delay (Progam 6), params for one PHR program, saved to EEPROM</v>
      </c>
      <c r="K636" s="98" t="str">
        <f t="shared" si="114"/>
        <v>2605,"PHR Ramp Delay (Progam 6)",0,"eep_valid",63,Track,"PHR Ramp Delay (Progam 6), params for one PHR program, saved to EEPROM"</v>
      </c>
    </row>
    <row r="637" spans="1:17" ht="15" customHeight="1" x14ac:dyDescent="0.2">
      <c r="C637" s="112">
        <f t="shared" si="110"/>
        <v>2606</v>
      </c>
      <c r="E637" s="123" t="s">
        <v>678</v>
      </c>
      <c r="F637" s="95" t="s">
        <v>875</v>
      </c>
      <c r="G637" s="95">
        <v>255</v>
      </c>
      <c r="H637" s="95" t="s">
        <v>696</v>
      </c>
      <c r="J637" s="131" t="str">
        <f t="shared" si="113"/>
        <v>PHR Mod Vari Ph1 (Progam 6), params for one PHR program, saved to EEPROM</v>
      </c>
      <c r="K637" s="98" t="str">
        <f t="shared" si="114"/>
        <v>2606,"PHR Mod Vari Ph1 (Progam 6)",0,"eep_valid",255,Track,"PHR Mod Vari Ph1 (Progam 6), params for one PHR program, saved to EEPROM"</v>
      </c>
    </row>
    <row r="638" spans="1:17" ht="15" customHeight="1" x14ac:dyDescent="0.2">
      <c r="C638" s="112">
        <f t="shared" si="110"/>
        <v>2607</v>
      </c>
      <c r="E638" s="123" t="s">
        <v>679</v>
      </c>
      <c r="F638" s="95" t="s">
        <v>875</v>
      </c>
      <c r="G638" s="95">
        <v>255</v>
      </c>
      <c r="H638" s="95" t="s">
        <v>696</v>
      </c>
      <c r="J638" s="131" t="str">
        <f t="shared" si="113"/>
        <v>PHR Mod Vari Ph2 (Progam 6), params for one PHR program, saved to EEPROM</v>
      </c>
      <c r="K638" s="98" t="str">
        <f t="shared" si="114"/>
        <v>2607,"PHR Mod Vari Ph2 (Progam 6)",0,"eep_valid",255,Track,"PHR Mod Vari Ph2 (Progam 6), params for one PHR program, saved to EEPROM"</v>
      </c>
    </row>
    <row r="639" spans="1:17" ht="15" customHeight="1" x14ac:dyDescent="0.2">
      <c r="C639" s="112">
        <f t="shared" si="110"/>
        <v>2608</v>
      </c>
      <c r="E639" s="123" t="s">
        <v>680</v>
      </c>
      <c r="F639" s="95" t="s">
        <v>875</v>
      </c>
      <c r="G639" s="95">
        <v>255</v>
      </c>
      <c r="H639" s="95" t="s">
        <v>696</v>
      </c>
      <c r="J639" s="131" t="str">
        <f t="shared" si="113"/>
        <v>PHR Mod Vari Ph3 (Progam 6), params for one PHR program, saved to EEPROM</v>
      </c>
      <c r="K639" s="98" t="str">
        <f t="shared" si="114"/>
        <v>2608,"PHR Mod Vari Ph3 (Progam 6)",0,"eep_valid",255,Track,"PHR Mod Vari Ph3 (Progam 6), params for one PHR program, saved to EEPROM"</v>
      </c>
    </row>
    <row r="640" spans="1:17" ht="15" customHeight="1" x14ac:dyDescent="0.2">
      <c r="C640" s="112">
        <f t="shared" si="110"/>
        <v>2609</v>
      </c>
      <c r="E640" s="123" t="s">
        <v>681</v>
      </c>
      <c r="F640" s="95" t="s">
        <v>875</v>
      </c>
      <c r="G640" s="95">
        <v>255</v>
      </c>
      <c r="H640" s="95" t="s">
        <v>696</v>
      </c>
      <c r="J640" s="131" t="str">
        <f t="shared" si="113"/>
        <v>PHR Mod Slow Ph1 (Progam 6), params for one PHR program, saved to EEPROM</v>
      </c>
      <c r="K640" s="98" t="str">
        <f t="shared" si="114"/>
        <v>2609,"PHR Mod Slow Ph1 (Progam 6)",0,"eep_valid",255,Track,"PHR Mod Slow Ph1 (Progam 6), params for one PHR program, saved to EEPROM"</v>
      </c>
    </row>
    <row r="641" spans="1:17" ht="15" customHeight="1" x14ac:dyDescent="0.2">
      <c r="C641" s="112">
        <f t="shared" si="110"/>
        <v>2610</v>
      </c>
      <c r="E641" s="123" t="s">
        <v>682</v>
      </c>
      <c r="F641" s="95" t="s">
        <v>875</v>
      </c>
      <c r="G641" s="95">
        <v>255</v>
      </c>
      <c r="H641" s="95" t="s">
        <v>696</v>
      </c>
      <c r="J641" s="131" t="str">
        <f t="shared" si="113"/>
        <v>PHR Mod Slow Ph2 (Progam 6), params for one PHR program, saved to EEPROM</v>
      </c>
      <c r="K641" s="98" t="str">
        <f t="shared" si="114"/>
        <v>2610,"PHR Mod Slow Ph2 (Progam 6)",0,"eep_valid",255,Track,"PHR Mod Slow Ph2 (Progam 6), params for one PHR program, saved to EEPROM"</v>
      </c>
    </row>
    <row r="642" spans="1:17" ht="15" customHeight="1" x14ac:dyDescent="0.2">
      <c r="C642" s="112">
        <f t="shared" si="110"/>
        <v>2611</v>
      </c>
      <c r="E642" s="123" t="s">
        <v>683</v>
      </c>
      <c r="F642" s="95" t="s">
        <v>875</v>
      </c>
      <c r="G642" s="95">
        <v>255</v>
      </c>
      <c r="H642" s="95" t="s">
        <v>696</v>
      </c>
      <c r="J642" s="131" t="str">
        <f t="shared" si="113"/>
        <v>PHR Mod Slow Ph3 (Progam 6), params for one PHR program, saved to EEPROM</v>
      </c>
      <c r="K642" s="98" t="str">
        <f t="shared" si="114"/>
        <v>2611,"PHR Mod Slow Ph3 (Progam 6)",0,"eep_valid",255,Track,"PHR Mod Slow Ph3 (Progam 6), params for one PHR program, saved to EEPROM"</v>
      </c>
    </row>
    <row r="643" spans="1:17" s="93" customFormat="1" ht="15" customHeight="1" x14ac:dyDescent="0.2">
      <c r="A643" s="120"/>
      <c r="C643" s="108" t="s">
        <v>228</v>
      </c>
      <c r="D643" s="108"/>
      <c r="E643" s="109" t="s">
        <v>1921</v>
      </c>
      <c r="F643" s="108"/>
      <c r="G643" s="108">
        <v>0</v>
      </c>
      <c r="H643" s="108" t="s">
        <v>234</v>
      </c>
      <c r="I643" s="108"/>
      <c r="J643" s="133" t="s">
        <v>781</v>
      </c>
      <c r="K643" s="98" t="str">
        <f t="shared" si="114"/>
        <v>#,"PHR Program 7 Setup (Vibrato 2 = Tabs Celeste+Fading)",0,"",0,None,"Phasing Rotor Params for 8 Programs, saved to EEPROM startup defaults"</v>
      </c>
      <c r="N643" s="108"/>
      <c r="O643" s="108"/>
      <c r="P643" s="108"/>
      <c r="Q643" s="108"/>
    </row>
    <row r="644" spans="1:17" ht="15" customHeight="1" x14ac:dyDescent="0.2">
      <c r="C644" s="112">
        <f>C642+1</f>
        <v>2612</v>
      </c>
      <c r="E644" s="124" t="s">
        <v>2158</v>
      </c>
      <c r="F644" s="95" t="s">
        <v>875</v>
      </c>
      <c r="G644" s="95">
        <v>255</v>
      </c>
      <c r="H644" s="95" t="s">
        <v>234</v>
      </c>
      <c r="J644" s="131" t="str">
        <f t="shared" ref="J644:J659" si="115">CONCATENATE(E644, ", params for one PHR program, saved to EEPROM")</f>
        <v>PHR Speed Vari TDA1022 Slow Rotor (Prgm 7), params for one PHR program, saved to EEPROM</v>
      </c>
      <c r="K644" s="98" t="str">
        <f t="shared" si="114"/>
        <v>2612,"PHR Speed Vari TDA1022 Slow Rotor (Prgm 7)",0,"eep_valid",255,None,"PHR Speed Vari TDA1022 Slow Rotor (Prgm 7), params for one PHR program, saved to EEPROM"</v>
      </c>
    </row>
    <row r="645" spans="1:17" ht="15" customHeight="1" x14ac:dyDescent="0.2">
      <c r="C645" s="112">
        <f t="shared" si="110"/>
        <v>2613</v>
      </c>
      <c r="E645" s="125" t="s">
        <v>2159</v>
      </c>
      <c r="F645" s="95" t="s">
        <v>875</v>
      </c>
      <c r="G645" s="95">
        <v>255</v>
      </c>
      <c r="H645" s="95" t="s">
        <v>696</v>
      </c>
      <c r="J645" s="131" t="str">
        <f t="shared" si="115"/>
        <v>PHR Speed Vari TDA1022 Fast Rotor (Prgm 7), params for one PHR program, saved to EEPROM</v>
      </c>
      <c r="K645" s="98" t="str">
        <f t="shared" si="114"/>
        <v>2613,"PHR Speed Vari TDA1022 Fast Rotor (Prgm 7)",0,"eep_valid",255,Track,"PHR Speed Vari TDA1022 Fast Rotor (Prgm 7), params for one PHR program, saved to EEPROM"</v>
      </c>
    </row>
    <row r="646" spans="1:17" ht="15" customHeight="1" x14ac:dyDescent="0.2">
      <c r="C646" s="112">
        <f t="shared" si="110"/>
        <v>2614</v>
      </c>
      <c r="E646" s="125" t="s">
        <v>884</v>
      </c>
      <c r="F646" s="95" t="s">
        <v>875</v>
      </c>
      <c r="G646" s="95">
        <v>255</v>
      </c>
      <c r="H646" s="95" t="s">
        <v>696</v>
      </c>
      <c r="J646" s="131" t="str">
        <f t="shared" si="115"/>
        <v>PHR Speed Slow TDA1022 (Progam 7), params for one PHR program, saved to EEPROM</v>
      </c>
      <c r="K646" s="98" t="str">
        <f t="shared" si="114"/>
        <v>2614,"PHR Speed Slow TDA1022 (Progam 7)",0,"eep_valid",255,Track,"PHR Speed Slow TDA1022 (Progam 7), params for one PHR program, saved to EEPROM"</v>
      </c>
    </row>
    <row r="647" spans="1:17" ht="15" customHeight="1" x14ac:dyDescent="0.2">
      <c r="C647" s="112">
        <f t="shared" si="110"/>
        <v>2615</v>
      </c>
      <c r="E647" s="126" t="s">
        <v>684</v>
      </c>
      <c r="F647" s="95" t="s">
        <v>875</v>
      </c>
      <c r="G647" s="95">
        <v>255</v>
      </c>
      <c r="H647" s="95" t="s">
        <v>696</v>
      </c>
      <c r="J647" s="131" t="str">
        <f t="shared" si="115"/>
        <v>PHR Feedback (Progam 7), params for one PHR program, saved to EEPROM</v>
      </c>
      <c r="K647" s="98" t="str">
        <f t="shared" si="114"/>
        <v>2615,"PHR Feedback (Progam 7)",0,"eep_valid",255,Track,"PHR Feedback (Progam 7), params for one PHR program, saved to EEPROM"</v>
      </c>
    </row>
    <row r="648" spans="1:17" ht="15" customHeight="1" x14ac:dyDescent="0.2">
      <c r="C648" s="112">
        <f t="shared" si="110"/>
        <v>2616</v>
      </c>
      <c r="E648" s="126" t="s">
        <v>685</v>
      </c>
      <c r="F648" s="95" t="s">
        <v>875</v>
      </c>
      <c r="G648" s="95">
        <v>255</v>
      </c>
      <c r="H648" s="95" t="s">
        <v>696</v>
      </c>
      <c r="J648" s="131" t="str">
        <f t="shared" si="115"/>
        <v>PHR Level Ph1 (Progam 7), params for one PHR program, saved to EEPROM</v>
      </c>
      <c r="K648" s="98" t="str">
        <f t="shared" si="114"/>
        <v>2616,"PHR Level Ph1 (Progam 7)",0,"eep_valid",255,Track,"PHR Level Ph1 (Progam 7), params for one PHR program, saved to EEPROM"</v>
      </c>
    </row>
    <row r="649" spans="1:17" ht="15" customHeight="1" x14ac:dyDescent="0.2">
      <c r="C649" s="112">
        <f t="shared" si="110"/>
        <v>2617</v>
      </c>
      <c r="E649" s="126" t="s">
        <v>686</v>
      </c>
      <c r="F649" s="95" t="s">
        <v>875</v>
      </c>
      <c r="G649" s="95">
        <v>255</v>
      </c>
      <c r="H649" s="95" t="s">
        <v>696</v>
      </c>
      <c r="J649" s="131" t="str">
        <f t="shared" si="115"/>
        <v>PHR Level Ph2 (Progam 7), params for one PHR program, saved to EEPROM</v>
      </c>
      <c r="K649" s="98" t="str">
        <f t="shared" si="114"/>
        <v>2617,"PHR Level Ph2 (Progam 7)",0,"eep_valid",255,Track,"PHR Level Ph2 (Progam 7), params for one PHR program, saved to EEPROM"</v>
      </c>
    </row>
    <row r="650" spans="1:17" ht="15" customHeight="1" x14ac:dyDescent="0.2">
      <c r="C650" s="112">
        <f t="shared" si="110"/>
        <v>2618</v>
      </c>
      <c r="E650" s="126" t="s">
        <v>687</v>
      </c>
      <c r="F650" s="95" t="s">
        <v>875</v>
      </c>
      <c r="G650" s="95">
        <v>255</v>
      </c>
      <c r="H650" s="95" t="s">
        <v>696</v>
      </c>
      <c r="J650" s="131" t="str">
        <f t="shared" si="115"/>
        <v>PHR Level Ph3 (Progam 7), params for one PHR program, saved to EEPROM</v>
      </c>
      <c r="K650" s="98" t="str">
        <f t="shared" si="114"/>
        <v>2618,"PHR Level Ph3 (Progam 7)",0,"eep_valid",255,Track,"PHR Level Ph3 (Progam 7), params for one PHR program, saved to EEPROM"</v>
      </c>
    </row>
    <row r="651" spans="1:17" ht="15" customHeight="1" x14ac:dyDescent="0.2">
      <c r="C651" s="112">
        <f t="shared" si="110"/>
        <v>2619</v>
      </c>
      <c r="E651" s="126" t="s">
        <v>688</v>
      </c>
      <c r="F651" s="95" t="s">
        <v>875</v>
      </c>
      <c r="G651" s="95">
        <v>255</v>
      </c>
      <c r="H651" s="95" t="s">
        <v>696</v>
      </c>
      <c r="J651" s="131" t="str">
        <f t="shared" si="115"/>
        <v>PHR Level Dry (Progam 7), params for one PHR program, saved to EEPROM</v>
      </c>
      <c r="K651" s="98" t="str">
        <f t="shared" si="114"/>
        <v>2619,"PHR Level Dry (Progam 7)",0,"eep_valid",255,Track,"PHR Level Dry (Progam 7), params for one PHR program, saved to EEPROM"</v>
      </c>
    </row>
    <row r="652" spans="1:17" ht="15" customHeight="1" x14ac:dyDescent="0.2">
      <c r="C652" s="112">
        <f t="shared" si="110"/>
        <v>2620</v>
      </c>
      <c r="E652" s="126" t="s">
        <v>689</v>
      </c>
      <c r="F652" s="95" t="s">
        <v>875</v>
      </c>
      <c r="G652" s="95">
        <v>255</v>
      </c>
      <c r="H652" s="100" t="s">
        <v>229</v>
      </c>
      <c r="I652" s="100"/>
      <c r="J652" s="131" t="str">
        <f t="shared" si="115"/>
        <v>PHR Feedback Invert (Progam 7), params for one PHR program, saved to EEPROM</v>
      </c>
      <c r="K652" s="98" t="str">
        <f t="shared" si="114"/>
        <v>2620,"PHR Feedback Invert (Progam 7)",0,"eep_valid",255,Bits,"PHR Feedback Invert (Progam 7), params for one PHR program, saved to EEPROM"</v>
      </c>
    </row>
    <row r="653" spans="1:17" ht="15" customHeight="1" x14ac:dyDescent="0.2">
      <c r="C653" s="112">
        <f t="shared" si="110"/>
        <v>2621</v>
      </c>
      <c r="E653" s="125" t="s">
        <v>892</v>
      </c>
      <c r="F653" s="95" t="s">
        <v>875</v>
      </c>
      <c r="G653" s="95">
        <v>63</v>
      </c>
      <c r="H653" s="95" t="s">
        <v>696</v>
      </c>
      <c r="J653" s="131" t="str">
        <f t="shared" si="115"/>
        <v>PHR Ramp Delay (Progam 7), params for one PHR program, saved to EEPROM</v>
      </c>
      <c r="K653" s="98" t="str">
        <f t="shared" si="114"/>
        <v>2621,"PHR Ramp Delay (Progam 7)",0,"eep_valid",63,Track,"PHR Ramp Delay (Progam 7), params for one PHR program, saved to EEPROM"</v>
      </c>
    </row>
    <row r="654" spans="1:17" ht="15" customHeight="1" x14ac:dyDescent="0.2">
      <c r="C654" s="112">
        <f t="shared" si="110"/>
        <v>2622</v>
      </c>
      <c r="E654" s="126" t="s">
        <v>690</v>
      </c>
      <c r="F654" s="95" t="s">
        <v>875</v>
      </c>
      <c r="G654" s="95">
        <v>255</v>
      </c>
      <c r="H654" s="95" t="s">
        <v>696</v>
      </c>
      <c r="J654" s="131" t="str">
        <f t="shared" si="115"/>
        <v>PHR Mod Vari Ph1 (Progam 7), params for one PHR program, saved to EEPROM</v>
      </c>
      <c r="K654" s="98" t="str">
        <f t="shared" si="114"/>
        <v>2622,"PHR Mod Vari Ph1 (Progam 7)",0,"eep_valid",255,Track,"PHR Mod Vari Ph1 (Progam 7), params for one PHR program, saved to EEPROM"</v>
      </c>
    </row>
    <row r="655" spans="1:17" ht="15" customHeight="1" x14ac:dyDescent="0.2">
      <c r="C655" s="112">
        <f t="shared" si="110"/>
        <v>2623</v>
      </c>
      <c r="E655" s="126" t="s">
        <v>691</v>
      </c>
      <c r="F655" s="95" t="s">
        <v>875</v>
      </c>
      <c r="G655" s="95">
        <v>255</v>
      </c>
      <c r="H655" s="95" t="s">
        <v>696</v>
      </c>
      <c r="J655" s="131" t="str">
        <f t="shared" si="115"/>
        <v>PHR Mod Vari Ph2 (Progam 7), params for one PHR program, saved to EEPROM</v>
      </c>
      <c r="K655" s="98" t="str">
        <f t="shared" si="114"/>
        <v>2623,"PHR Mod Vari Ph2 (Progam 7)",0,"eep_valid",255,Track,"PHR Mod Vari Ph2 (Progam 7), params for one PHR program, saved to EEPROM"</v>
      </c>
    </row>
    <row r="656" spans="1:17" ht="15" customHeight="1" x14ac:dyDescent="0.2">
      <c r="C656" s="112">
        <f t="shared" si="110"/>
        <v>2624</v>
      </c>
      <c r="E656" s="126" t="s">
        <v>692</v>
      </c>
      <c r="F656" s="95" t="s">
        <v>875</v>
      </c>
      <c r="G656" s="95">
        <v>255</v>
      </c>
      <c r="H656" s="95" t="s">
        <v>696</v>
      </c>
      <c r="J656" s="131" t="str">
        <f t="shared" si="115"/>
        <v>PHR Mod Vari Ph3 (Progam 7), params for one PHR program, saved to EEPROM</v>
      </c>
      <c r="K656" s="98" t="str">
        <f t="shared" si="114"/>
        <v>2624,"PHR Mod Vari Ph3 (Progam 7)",0,"eep_valid",255,Track,"PHR Mod Vari Ph3 (Progam 7), params for one PHR program, saved to EEPROM"</v>
      </c>
    </row>
    <row r="657" spans="1:17" ht="15" customHeight="1" x14ac:dyDescent="0.2">
      <c r="C657" s="112">
        <f t="shared" si="110"/>
        <v>2625</v>
      </c>
      <c r="E657" s="126" t="s">
        <v>693</v>
      </c>
      <c r="F657" s="95" t="s">
        <v>875</v>
      </c>
      <c r="G657" s="95">
        <v>255</v>
      </c>
      <c r="H657" s="95" t="s">
        <v>696</v>
      </c>
      <c r="J657" s="131" t="str">
        <f t="shared" si="115"/>
        <v>PHR Mod Slow Ph1 (Progam 7), params for one PHR program, saved to EEPROM</v>
      </c>
      <c r="K657" s="98" t="str">
        <f t="shared" si="114"/>
        <v>2625,"PHR Mod Slow Ph1 (Progam 7)",0,"eep_valid",255,Track,"PHR Mod Slow Ph1 (Progam 7), params for one PHR program, saved to EEPROM"</v>
      </c>
    </row>
    <row r="658" spans="1:17" ht="15" customHeight="1" x14ac:dyDescent="0.2">
      <c r="C658" s="112">
        <f t="shared" si="110"/>
        <v>2626</v>
      </c>
      <c r="E658" s="126" t="s">
        <v>694</v>
      </c>
      <c r="F658" s="95" t="s">
        <v>875</v>
      </c>
      <c r="G658" s="95">
        <v>255</v>
      </c>
      <c r="H658" s="95" t="s">
        <v>696</v>
      </c>
      <c r="J658" s="131" t="str">
        <f t="shared" si="115"/>
        <v>PHR Mod Slow Ph2 (Progam 7), params for one PHR program, saved to EEPROM</v>
      </c>
      <c r="K658" s="98" t="str">
        <f t="shared" si="114"/>
        <v>2626,"PHR Mod Slow Ph2 (Progam 7)",0,"eep_valid",255,Track,"PHR Mod Slow Ph2 (Progam 7), params for one PHR program, saved to EEPROM"</v>
      </c>
    </row>
    <row r="659" spans="1:17" ht="15" customHeight="1" x14ac:dyDescent="0.2">
      <c r="C659" s="112">
        <f t="shared" si="110"/>
        <v>2627</v>
      </c>
      <c r="E659" s="126" t="s">
        <v>695</v>
      </c>
      <c r="F659" s="95" t="s">
        <v>875</v>
      </c>
      <c r="G659" s="95">
        <v>255</v>
      </c>
      <c r="H659" s="95" t="s">
        <v>696</v>
      </c>
      <c r="J659" s="131" t="str">
        <f t="shared" si="115"/>
        <v>PHR Mod Slow Ph3 (Progam 7), params for one PHR program, saved to EEPROM</v>
      </c>
      <c r="K659" s="98" t="str">
        <f t="shared" si="114"/>
        <v>2627,"PHR Mod Slow Ph3 (Progam 7)",0,"eep_valid",255,Track,"PHR Mod Slow Ph3 (Progam 7), params for one PHR program, saved to EEPROM"</v>
      </c>
    </row>
    <row r="660" spans="1:17" s="93" customFormat="1" ht="15" customHeight="1" x14ac:dyDescent="0.2">
      <c r="A660" s="115"/>
      <c r="C660" s="108" t="s">
        <v>228</v>
      </c>
      <c r="D660" s="108"/>
      <c r="E660" s="109" t="s">
        <v>2178</v>
      </c>
      <c r="F660" s="108" t="s">
        <v>728</v>
      </c>
      <c r="G660" s="108">
        <v>0</v>
      </c>
      <c r="H660" s="108" t="s">
        <v>234</v>
      </c>
      <c r="I660" s="108"/>
      <c r="J660" s="133" t="s">
        <v>777</v>
      </c>
      <c r="K660" s="98" t="str">
        <f t="shared" ref="K660:K676" si="116">CONCATENATE(C660,",""",E660,""",",0,",""",F660,""",",G660,",","",H660,",""",J660,"""")</f>
        <v>#,"Board Inits",0,"System Inits",0,None,"Board/System Init values, saved to EEPROM system startup defaults"</v>
      </c>
      <c r="N660" s="108"/>
      <c r="O660" s="108"/>
      <c r="P660" s="108"/>
      <c r="Q660" s="108"/>
    </row>
    <row r="661" spans="1:17" ht="15" customHeight="1" x14ac:dyDescent="0.2">
      <c r="A661" s="177">
        <v>240</v>
      </c>
      <c r="B661" s="176"/>
      <c r="C661" s="177">
        <v>1496</v>
      </c>
      <c r="D661" s="178"/>
      <c r="E661" s="174" t="s">
        <v>548</v>
      </c>
      <c r="F661" s="95" t="s">
        <v>874</v>
      </c>
      <c r="G661" s="95">
        <v>40</v>
      </c>
      <c r="H661" s="95" t="s">
        <v>749</v>
      </c>
      <c r="J661" s="135" t="s">
        <v>778</v>
      </c>
      <c r="K661" s="98" t="str">
        <f t="shared" si="116"/>
        <v>1496,"2ndDB Select Voice Number",0,"init_valid",40,Numeric,"2ndDB Select Voice Number (selecting this voice # on a manual will turn on second drawbar set)"</v>
      </c>
    </row>
    <row r="662" spans="1:17" ht="15" customHeight="1" x14ac:dyDescent="0.2">
      <c r="A662" s="177">
        <v>241</v>
      </c>
      <c r="B662" s="176"/>
      <c r="C662" s="177">
        <f t="shared" ref="C662:C676" si="117">C661+1</f>
        <v>1497</v>
      </c>
      <c r="D662" s="178"/>
      <c r="E662" s="174" t="s">
        <v>1357</v>
      </c>
      <c r="F662" s="95" t="s">
        <v>874</v>
      </c>
      <c r="G662" s="95">
        <v>7</v>
      </c>
      <c r="H662" s="95" t="s">
        <v>749</v>
      </c>
      <c r="J662" s="135" t="s">
        <v>1700</v>
      </c>
      <c r="K662" s="98" t="str">
        <f t="shared" si="116"/>
        <v>1497,"Generator Model Limit",0,"init_valid",7,Numeric,"Generator Model Limit (4=up toM3/100, 7 = all)"</v>
      </c>
      <c r="O662" s="135"/>
    </row>
    <row r="663" spans="1:17" ht="15" customHeight="1" x14ac:dyDescent="0.2">
      <c r="A663" s="177">
        <v>242</v>
      </c>
      <c r="B663" s="176"/>
      <c r="C663" s="177">
        <f t="shared" si="117"/>
        <v>1498</v>
      </c>
      <c r="D663" s="178"/>
      <c r="E663" s="174" t="s">
        <v>1898</v>
      </c>
      <c r="F663" s="95" t="s">
        <v>874</v>
      </c>
      <c r="G663" s="95">
        <v>255</v>
      </c>
      <c r="H663" s="95" t="s">
        <v>229</v>
      </c>
      <c r="J663" s="135" t="s">
        <v>2764</v>
      </c>
      <c r="K663" s="98" t="str">
        <f t="shared" si="116"/>
        <v>1498,"CommonPreset Save/Restore Mask",0,"init_valid",255,Bits,"Determines which params are saved to CommonPresets: Bit 0 (rightmost): Tabs/Knobs/ADSR, Bit 1: GM Voices, Bit 2: Volumes/TrimPots, Bit 3: Vib/Gen/Perc params, Bit 4: Keyboard/Contacts, Bit 5: Split Mode/Split Point/Local Enables, Bit 6: Rotary Setup, Bit 7: Upper/Lower/Pedal Drawbars"</v>
      </c>
      <c r="O663" s="135"/>
    </row>
    <row r="664" spans="1:17" ht="15" customHeight="1" x14ac:dyDescent="0.2">
      <c r="A664" s="177">
        <v>243</v>
      </c>
      <c r="B664" s="176"/>
      <c r="C664" s="177">
        <f t="shared" si="117"/>
        <v>1499</v>
      </c>
      <c r="D664" s="178"/>
      <c r="E664" s="174" t="s">
        <v>549</v>
      </c>
      <c r="F664" s="95" t="s">
        <v>874</v>
      </c>
      <c r="G664" s="95">
        <v>255</v>
      </c>
      <c r="H664" s="95" t="s">
        <v>229</v>
      </c>
      <c r="J664" s="135" t="str">
        <f>CONCATENATE(E664,", PL25 Pin Setup (set bit to 0 if button attached, 1 if switch attached): Rightmost bit 0 = Pin 1,  bit 1 = Pin 2 etc.")</f>
        <v>Button Mask 0, PL25 Pin Setup (set bit to 0 if button attached, 1 if switch attached): Rightmost bit 0 = Pin 1,  bit 1 = Pin 2 etc.</v>
      </c>
      <c r="K664" s="98" t="str">
        <f t="shared" si="116"/>
        <v>1499,"Button Mask 0",0,"init_valid",255,Bits,"Button Mask 0, PL25 Pin Setup (set bit to 0 if button attached, 1 if switch attached): Rightmost bit 0 = Pin 1,  bit 1 = Pin 2 etc."</v>
      </c>
      <c r="O664" s="135"/>
    </row>
    <row r="665" spans="1:17" ht="15" customHeight="1" x14ac:dyDescent="0.2">
      <c r="A665" s="177">
        <v>244</v>
      </c>
      <c r="B665" s="176"/>
      <c r="C665" s="177">
        <f t="shared" si="117"/>
        <v>1500</v>
      </c>
      <c r="D665" s="178"/>
      <c r="E665" s="174" t="s">
        <v>550</v>
      </c>
      <c r="F665" s="95" t="s">
        <v>874</v>
      </c>
      <c r="G665" s="95">
        <v>255</v>
      </c>
      <c r="H665" s="95" t="s">
        <v>229</v>
      </c>
      <c r="J665" s="135" t="str">
        <f>CONCATENATE(E665,", PL26 Pin Setup (set bit to 0 if button attached, 1 if switch attached): Rightmost bit 0 = Pin 1,  bit 1 = Pin 2 etc.")</f>
        <v>Button Mask 1, PL26 Pin Setup (set bit to 0 if button attached, 1 if switch attached): Rightmost bit 0 = Pin 1,  bit 1 = Pin 2 etc.</v>
      </c>
      <c r="K665" s="98" t="str">
        <f t="shared" si="116"/>
        <v>1500,"Button Mask 1",0,"init_valid",255,Bits,"Button Mask 1, PL26 Pin Setup (set bit to 0 if button attached, 1 if switch attached): Rightmost bit 0 = Pin 1,  bit 1 = Pin 2 etc."</v>
      </c>
      <c r="O665" s="135"/>
    </row>
    <row r="666" spans="1:17" ht="15" customHeight="1" x14ac:dyDescent="0.2">
      <c r="A666" s="177">
        <v>245</v>
      </c>
      <c r="B666" s="176"/>
      <c r="C666" s="177">
        <f t="shared" si="117"/>
        <v>1501</v>
      </c>
      <c r="D666" s="178"/>
      <c r="E666" s="174" t="s">
        <v>1834</v>
      </c>
      <c r="F666" s="95" t="s">
        <v>874</v>
      </c>
      <c r="G666" s="95">
        <v>255</v>
      </c>
      <c r="H666" s="95" t="s">
        <v>233</v>
      </c>
      <c r="J666" s="135" t="str">
        <f>CONCATENATE(E666,", Potentiometers (Volume,Gain, Equalizer etc) are audio taper (ON) or linear taper (OFF)")</f>
        <v>Audio Taper (log.) Pots, Potentiometers (Volume,Gain, Equalizer etc) are audio taper (ON) or linear taper (OFF)</v>
      </c>
      <c r="K666" s="98" t="str">
        <f t="shared" si="116"/>
        <v>1501,"Audio Taper (log.) Pots",0,"init_valid",255,Button,"Audio Taper (log.) Pots, Potentiometers (Volume,Gain, Equalizer etc) are audio taper (ON) or linear taper (OFF)"</v>
      </c>
      <c r="O666" s="135"/>
    </row>
    <row r="667" spans="1:17" ht="15" customHeight="1" x14ac:dyDescent="0.2">
      <c r="A667" s="177">
        <v>246</v>
      </c>
      <c r="B667" s="176"/>
      <c r="C667" s="177">
        <f t="shared" si="117"/>
        <v>1502</v>
      </c>
      <c r="D667" s="178"/>
      <c r="E667" s="174" t="s">
        <v>1358</v>
      </c>
      <c r="F667" s="95" t="s">
        <v>874</v>
      </c>
      <c r="G667" s="95">
        <v>255</v>
      </c>
      <c r="H667" s="95" t="s">
        <v>229</v>
      </c>
      <c r="J667" s="135" t="str">
        <f>CONCATENATE(E667,", Rightmost bit 0 = Panel I2C Addr. $63, bit 1 = Panel I2C Addr. $64 etc.")</f>
        <v>Additional Tab Panels are Switch Inputs, Rightmost bit 0 = Panel I2C Addr. $63, bit 1 = Panel I2C Addr. $64 etc.</v>
      </c>
      <c r="K667" s="98" t="str">
        <f t="shared" si="116"/>
        <v>1502,"Additional Tab Panels are Switch Inputs",0,"init_valid",255,Bits,"Additional Tab Panels are Switch Inputs, Rightmost bit 0 = Panel I2C Addr. $63, bit 1 = Panel I2C Addr. $64 etc."</v>
      </c>
      <c r="O667" s="135"/>
    </row>
    <row r="668" spans="1:17" ht="15" customHeight="1" x14ac:dyDescent="0.2">
      <c r="A668" s="177">
        <v>247</v>
      </c>
      <c r="B668" s="176"/>
      <c r="C668" s="177">
        <f t="shared" si="117"/>
        <v>1503</v>
      </c>
      <c r="D668" s="178"/>
      <c r="E668" s="174" t="s">
        <v>813</v>
      </c>
      <c r="F668" s="95" t="s">
        <v>874</v>
      </c>
      <c r="G668" s="95">
        <v>2</v>
      </c>
      <c r="H668" s="95" t="s">
        <v>283</v>
      </c>
      <c r="J668" s="135" t="s">
        <v>808</v>
      </c>
      <c r="K668" s="98" t="str">
        <f t="shared" si="116"/>
        <v>1503,"ADC Configuration",0,"init_valid",2,DropDown,"ADC Configuration (0=off/module mode, 1=swell pedal only, 2=all ADCs in mk4 MPX mode with no Touch buttons, 3=all ADCs in mk5 external MPX on drawbars mode with Touch buttons enabled)"</v>
      </c>
      <c r="O668" s="135"/>
    </row>
    <row r="669" spans="1:17" ht="15" customHeight="1" x14ac:dyDescent="0.2">
      <c r="A669" s="177">
        <v>248</v>
      </c>
      <c r="B669" s="176"/>
      <c r="C669" s="177">
        <f t="shared" si="117"/>
        <v>1504</v>
      </c>
      <c r="D669" s="178"/>
      <c r="E669" s="174" t="s">
        <v>812</v>
      </c>
      <c r="F669" s="95" t="s">
        <v>874</v>
      </c>
      <c r="G669" s="95">
        <v>2</v>
      </c>
      <c r="H669" s="95" t="s">
        <v>283</v>
      </c>
      <c r="J669" s="135" t="s">
        <v>811</v>
      </c>
      <c r="K669" s="98" t="str">
        <f t="shared" si="116"/>
        <v>1504,"Panel 16 Configuration",0,"init_valid",2,DropDown,"Panel 0 Row 2 Configuration (0=On/off, 1=Vibrato/Chorus, 2=OverallPresets)"</v>
      </c>
      <c r="O669" s="135"/>
    </row>
    <row r="670" spans="1:17" s="6" customFormat="1" ht="15" customHeight="1" x14ac:dyDescent="0.25">
      <c r="A670" s="180">
        <v>249</v>
      </c>
      <c r="B670" s="179"/>
      <c r="C670" s="180">
        <f t="shared" si="117"/>
        <v>1505</v>
      </c>
      <c r="D670" s="181"/>
      <c r="E670" s="175" t="s">
        <v>1306</v>
      </c>
      <c r="F670" s="33" t="s">
        <v>874</v>
      </c>
      <c r="G670" s="33">
        <v>3</v>
      </c>
      <c r="H670" s="33" t="s">
        <v>283</v>
      </c>
      <c r="I670" s="33"/>
      <c r="J670" s="139" t="s">
        <v>1307</v>
      </c>
      <c r="K670" s="39" t="str">
        <f t="shared" si="116"/>
        <v>1505,"Preset 16 Configuration",0,"init_valid",3,DropDown,"Preset 16 Configuratio (0=normal, 1=Split Upper/Lower, 2=Split Upper/Common, 3= Split Lower/Common)"</v>
      </c>
      <c r="N670" s="100"/>
      <c r="O670" s="135"/>
      <c r="P670" s="8"/>
      <c r="Q670" s="8"/>
    </row>
    <row r="671" spans="1:17" ht="15" customHeight="1" x14ac:dyDescent="0.2">
      <c r="A671" s="177">
        <v>250</v>
      </c>
      <c r="B671" s="176"/>
      <c r="C671" s="177">
        <f t="shared" si="117"/>
        <v>1506</v>
      </c>
      <c r="D671" s="178"/>
      <c r="E671" s="174" t="s">
        <v>815</v>
      </c>
      <c r="F671" s="95" t="s">
        <v>874</v>
      </c>
      <c r="G671" s="95">
        <v>2</v>
      </c>
      <c r="H671" s="95" t="s">
        <v>283</v>
      </c>
      <c r="J671" s="135" t="s">
        <v>816</v>
      </c>
      <c r="K671" s="98" t="str">
        <f t="shared" si="116"/>
        <v>1506,"Pedal Drawbar Configuration",0,"init_valid",2,DropDown,"Pedal Drawbar Configuration (0=2 Drawbars, 1= 4 DBs, 2=12 DBs; if 0 or 1, higher pedal drawbars will be auto-adjusted according to setting)"</v>
      </c>
      <c r="O671" s="139"/>
    </row>
    <row r="672" spans="1:17" ht="15" customHeight="1" x14ac:dyDescent="0.2">
      <c r="A672" s="177">
        <v>251</v>
      </c>
      <c r="B672" s="176"/>
      <c r="C672" s="177">
        <f t="shared" si="117"/>
        <v>1507</v>
      </c>
      <c r="D672" s="178"/>
      <c r="E672" s="174" t="s">
        <v>1330</v>
      </c>
      <c r="F672" s="95" t="s">
        <v>874</v>
      </c>
      <c r="G672" s="95">
        <v>127</v>
      </c>
      <c r="H672" s="95" t="s">
        <v>696</v>
      </c>
      <c r="J672" s="135" t="s">
        <v>1331</v>
      </c>
      <c r="K672" s="98" t="str">
        <f t="shared" si="116"/>
        <v>1507,"ADC Scaling",0,"init_valid",127,Track,"ADC Scaling for analog Drawbar Input control voltages (100 = 100%, more for limited potentiometer voltage range)"</v>
      </c>
      <c r="O672" s="135"/>
    </row>
    <row r="673" spans="1:17" ht="15" customHeight="1" x14ac:dyDescent="0.2">
      <c r="A673" s="177">
        <v>252</v>
      </c>
      <c r="B673" s="176"/>
      <c r="C673" s="177">
        <f t="shared" si="117"/>
        <v>1508</v>
      </c>
      <c r="D673" s="178"/>
      <c r="E673" s="174" t="s">
        <v>1355</v>
      </c>
      <c r="F673" s="95" t="s">
        <v>874</v>
      </c>
      <c r="G673" s="95">
        <v>255</v>
      </c>
      <c r="H673" s="95" t="s">
        <v>233</v>
      </c>
      <c r="J673" s="135" t="s">
        <v>1356</v>
      </c>
      <c r="K673" s="98" t="str">
        <f t="shared" si="116"/>
        <v>1508,"Latching Preset Keys",0,"init_valid",255,Button,"Use latching-type keys (as on vintage Hammond consoles) connected to Preset12-2"</v>
      </c>
      <c r="O673" s="135"/>
    </row>
    <row r="674" spans="1:17" ht="15" customHeight="1" x14ac:dyDescent="0.2">
      <c r="A674" s="177">
        <v>253</v>
      </c>
      <c r="B674" s="176"/>
      <c r="C674" s="177">
        <f t="shared" si="117"/>
        <v>1509</v>
      </c>
      <c r="D674" s="178"/>
      <c r="E674" s="174" t="s">
        <v>1455</v>
      </c>
      <c r="F674" s="95" t="s">
        <v>874</v>
      </c>
      <c r="G674" s="95">
        <v>255</v>
      </c>
      <c r="H674" s="95" t="s">
        <v>233</v>
      </c>
      <c r="J674" s="135" t="s">
        <v>1456</v>
      </c>
      <c r="K674" s="98" t="str">
        <f t="shared" si="116"/>
        <v>1509,"Wrap Menus",0,"init_valid",255,Button,"Wrapping Menus if ON, Limit to Start/End if OFF"</v>
      </c>
      <c r="O674" s="135"/>
    </row>
    <row r="675" spans="1:17" ht="15" customHeight="1" x14ac:dyDescent="0.2">
      <c r="A675" s="177">
        <v>254</v>
      </c>
      <c r="B675" s="176"/>
      <c r="C675" s="177">
        <f t="shared" si="117"/>
        <v>1510</v>
      </c>
      <c r="D675" s="178"/>
      <c r="E675" s="174" t="s">
        <v>1445</v>
      </c>
      <c r="F675" s="95" t="s">
        <v>1254</v>
      </c>
      <c r="G675" s="95">
        <v>0</v>
      </c>
      <c r="H675" s="95" t="s">
        <v>234</v>
      </c>
      <c r="J675" s="131" t="s">
        <v>1884</v>
      </c>
      <c r="K675" s="98" t="str">
        <f t="shared" si="116"/>
        <v>1510,"Preset/EEPROM Structure Version",0,"temp_invalid",0,None,"Internal use, must be 32"</v>
      </c>
      <c r="O675" s="135"/>
    </row>
    <row r="676" spans="1:17" ht="15" customHeight="1" x14ac:dyDescent="0.2">
      <c r="A676" s="177">
        <v>255</v>
      </c>
      <c r="B676" s="176"/>
      <c r="C676" s="177">
        <f t="shared" si="117"/>
        <v>1511</v>
      </c>
      <c r="D676" s="178"/>
      <c r="E676" s="174" t="s">
        <v>1446</v>
      </c>
      <c r="F676" s="95" t="s">
        <v>1254</v>
      </c>
      <c r="G676" s="95">
        <v>0</v>
      </c>
      <c r="H676" s="95" t="s">
        <v>234</v>
      </c>
      <c r="J676" s="131" t="s">
        <v>1885</v>
      </c>
      <c r="K676" s="98" t="str">
        <f t="shared" si="116"/>
        <v>1511,"Magic Flag",0,"temp_invalid",0,None,"Internal use, must be 165"</v>
      </c>
    </row>
    <row r="677" spans="1:17" s="93" customFormat="1" ht="15" customHeight="1" x14ac:dyDescent="0.2">
      <c r="A677" s="115"/>
      <c r="C677" s="108" t="s">
        <v>228</v>
      </c>
      <c r="D677" s="108"/>
      <c r="E677" s="109" t="s">
        <v>2846</v>
      </c>
      <c r="F677" s="108" t="s">
        <v>720</v>
      </c>
      <c r="G677" s="108">
        <v>0</v>
      </c>
      <c r="H677" s="108" t="s">
        <v>234</v>
      </c>
      <c r="I677" s="108"/>
      <c r="J677" s="133" t="s">
        <v>926</v>
      </c>
      <c r="K677" s="98" t="str">
        <f>CONCATENATE(C677,",""",E677,""",",0,",""",F677,""",",G677,",","",H677,",""",J677,"""")</f>
        <v>#,"Current Busbar Note Offsets",0,"Busbar Offsets",0,None,"Busbar Offsets (start note of manual, common to all manuals)"</v>
      </c>
      <c r="N677" s="100"/>
      <c r="O677" s="108"/>
      <c r="P677" s="108"/>
      <c r="Q677" s="108"/>
    </row>
    <row r="678" spans="1:17" ht="15" customHeight="1" x14ac:dyDescent="0.2">
      <c r="A678" s="115">
        <v>32</v>
      </c>
      <c r="C678" s="95">
        <v>1288</v>
      </c>
      <c r="E678" s="113" t="s">
        <v>731</v>
      </c>
      <c r="F678" s="95" t="s">
        <v>1250</v>
      </c>
      <c r="G678" s="95">
        <v>84</v>
      </c>
      <c r="H678" s="95" t="s">
        <v>749</v>
      </c>
      <c r="J678" s="131" t="str">
        <f>CONCATENATE(E678, ", start note of busbar on manual, loaded from #2700 parameters on generator change")</f>
        <v>Note Offset Busbar 16, start note of busbar on manual, loaded from #2700 parameters on generator change</v>
      </c>
      <c r="K678" s="98" t="str">
        <f t="shared" ref="K678:K692" si="118">CONCATENATE(C678,",""",E678,""",",0,",""",F678,""",",G678,",","",H678,",""",J678,"""")</f>
        <v>1288,"Note Offset Busbar 16",0,"temp_valid",84,Numeric,"Note Offset Busbar 16, start note of busbar on manual, loaded from #2700 parameters on generator change"</v>
      </c>
    </row>
    <row r="679" spans="1:17" ht="15" customHeight="1" x14ac:dyDescent="0.2">
      <c r="A679" s="115">
        <v>33</v>
      </c>
      <c r="C679" s="112">
        <f>C678+1</f>
        <v>1289</v>
      </c>
      <c r="E679" s="113" t="s">
        <v>732</v>
      </c>
      <c r="F679" s="95" t="s">
        <v>1250</v>
      </c>
      <c r="G679" s="95">
        <v>84</v>
      </c>
      <c r="H679" s="95" t="s">
        <v>749</v>
      </c>
      <c r="J679" s="131" t="str">
        <f t="shared" ref="J679:J692" si="119">CONCATENATE(E679, ", start note of busbar on manual, loaded from #2700 parameters on generator change")</f>
        <v>Note Offset Busbar 5 1/3, start note of busbar on manual, loaded from #2700 parameters on generator change</v>
      </c>
      <c r="K679" s="98" t="str">
        <f t="shared" si="118"/>
        <v>1289,"Note Offset Busbar 5 1/3",0,"temp_valid",84,Numeric,"Note Offset Busbar 5 1/3, start note of busbar on manual, loaded from #2700 parameters on generator change"</v>
      </c>
    </row>
    <row r="680" spans="1:17" ht="15" customHeight="1" x14ac:dyDescent="0.2">
      <c r="A680" s="115">
        <v>34</v>
      </c>
      <c r="C680" s="112">
        <f t="shared" ref="C680:C690" si="120">C679+1</f>
        <v>1290</v>
      </c>
      <c r="E680" s="113" t="s">
        <v>733</v>
      </c>
      <c r="F680" s="95" t="s">
        <v>1250</v>
      </c>
      <c r="G680" s="95">
        <v>84</v>
      </c>
      <c r="H680" s="95" t="s">
        <v>749</v>
      </c>
      <c r="J680" s="131" t="str">
        <f t="shared" si="119"/>
        <v>Note Offset Busbar 8, start note of busbar on manual, loaded from #2700 parameters on generator change</v>
      </c>
      <c r="K680" s="98" t="str">
        <f t="shared" si="118"/>
        <v>1290,"Note Offset Busbar 8",0,"temp_valid",84,Numeric,"Note Offset Busbar 8, start note of busbar on manual, loaded from #2700 parameters on generator change"</v>
      </c>
    </row>
    <row r="681" spans="1:17" ht="15" customHeight="1" x14ac:dyDescent="0.2">
      <c r="A681" s="115">
        <v>35</v>
      </c>
      <c r="C681" s="112">
        <f t="shared" si="120"/>
        <v>1291</v>
      </c>
      <c r="E681" s="113" t="s">
        <v>734</v>
      </c>
      <c r="F681" s="95" t="s">
        <v>1250</v>
      </c>
      <c r="G681" s="95">
        <v>84</v>
      </c>
      <c r="H681" s="95" t="s">
        <v>749</v>
      </c>
      <c r="J681" s="131" t="str">
        <f t="shared" si="119"/>
        <v>Note Offset Busbar 4, start note of busbar on manual, loaded from #2700 parameters on generator change</v>
      </c>
      <c r="K681" s="98" t="str">
        <f t="shared" si="118"/>
        <v>1291,"Note Offset Busbar 4",0,"temp_valid",84,Numeric,"Note Offset Busbar 4, start note of busbar on manual, loaded from #2700 parameters on generator change"</v>
      </c>
    </row>
    <row r="682" spans="1:17" ht="15" customHeight="1" x14ac:dyDescent="0.2">
      <c r="A682" s="115">
        <v>36</v>
      </c>
      <c r="C682" s="112">
        <f t="shared" si="120"/>
        <v>1292</v>
      </c>
      <c r="E682" s="113" t="s">
        <v>735</v>
      </c>
      <c r="F682" s="95" t="s">
        <v>1250</v>
      </c>
      <c r="G682" s="95">
        <v>84</v>
      </c>
      <c r="H682" s="95" t="s">
        <v>749</v>
      </c>
      <c r="J682" s="131" t="str">
        <f t="shared" si="119"/>
        <v>Note Offset Busbar 2 2/3, start note of busbar on manual, loaded from #2700 parameters on generator change</v>
      </c>
      <c r="K682" s="98" t="str">
        <f t="shared" si="118"/>
        <v>1292,"Note Offset Busbar 2 2/3",0,"temp_valid",84,Numeric,"Note Offset Busbar 2 2/3, start note of busbar on manual, loaded from #2700 parameters on generator change"</v>
      </c>
    </row>
    <row r="683" spans="1:17" ht="15" customHeight="1" x14ac:dyDescent="0.2">
      <c r="A683" s="115">
        <v>37</v>
      </c>
      <c r="C683" s="112">
        <f t="shared" si="120"/>
        <v>1293</v>
      </c>
      <c r="E683" s="113" t="s">
        <v>736</v>
      </c>
      <c r="F683" s="95" t="s">
        <v>1250</v>
      </c>
      <c r="G683" s="95">
        <v>84</v>
      </c>
      <c r="H683" s="95" t="s">
        <v>749</v>
      </c>
      <c r="J683" s="131" t="str">
        <f t="shared" si="119"/>
        <v>Note Offset Busbar 2, start note of busbar on manual, loaded from #2700 parameters on generator change</v>
      </c>
      <c r="K683" s="98" t="str">
        <f>CONCATENATE(C683,",""",E683,""",",0,",""",F683,""",",G683,",","",H683,",""",J683,"""")</f>
        <v>1293,"Note Offset Busbar 2",0,"temp_valid",84,Numeric,"Note Offset Busbar 2, start note of busbar on manual, loaded from #2700 parameters on generator change"</v>
      </c>
    </row>
    <row r="684" spans="1:17" ht="15" customHeight="1" x14ac:dyDescent="0.2">
      <c r="A684" s="115">
        <v>38</v>
      </c>
      <c r="C684" s="112">
        <f t="shared" si="120"/>
        <v>1294</v>
      </c>
      <c r="E684" s="113" t="s">
        <v>737</v>
      </c>
      <c r="F684" s="95" t="s">
        <v>1250</v>
      </c>
      <c r="G684" s="95">
        <v>84</v>
      </c>
      <c r="H684" s="95" t="s">
        <v>749</v>
      </c>
      <c r="J684" s="131" t="str">
        <f t="shared" si="119"/>
        <v>Note Offset Busbar 1 3/5, start note of busbar on manual, loaded from #2700 parameters on generator change</v>
      </c>
      <c r="K684" s="98" t="str">
        <f t="shared" si="118"/>
        <v>1294,"Note Offset Busbar 1 3/5",0,"temp_valid",84,Numeric,"Note Offset Busbar 1 3/5, start note of busbar on manual, loaded from #2700 parameters on generator change"</v>
      </c>
    </row>
    <row r="685" spans="1:17" ht="15" customHeight="1" x14ac:dyDescent="0.2">
      <c r="A685" s="115">
        <v>39</v>
      </c>
      <c r="C685" s="112">
        <f t="shared" si="120"/>
        <v>1295</v>
      </c>
      <c r="E685" s="113" t="s">
        <v>738</v>
      </c>
      <c r="F685" s="95" t="s">
        <v>1250</v>
      </c>
      <c r="G685" s="95">
        <v>84</v>
      </c>
      <c r="H685" s="95" t="s">
        <v>749</v>
      </c>
      <c r="J685" s="131" t="str">
        <f t="shared" si="119"/>
        <v>Note Offset Busbar 1 1/3, start note of busbar on manual, loaded from #2700 parameters on generator change</v>
      </c>
      <c r="K685" s="98" t="str">
        <f t="shared" si="118"/>
        <v>1295,"Note Offset Busbar 1 1/3",0,"temp_valid",84,Numeric,"Note Offset Busbar 1 1/3, start note of busbar on manual, loaded from #2700 parameters on generator change"</v>
      </c>
    </row>
    <row r="686" spans="1:17" ht="15" customHeight="1" x14ac:dyDescent="0.2">
      <c r="A686" s="115">
        <v>40</v>
      </c>
      <c r="C686" s="112">
        <f t="shared" si="120"/>
        <v>1296</v>
      </c>
      <c r="E686" s="113" t="s">
        <v>739</v>
      </c>
      <c r="F686" s="95" t="s">
        <v>1250</v>
      </c>
      <c r="G686" s="95">
        <v>84</v>
      </c>
      <c r="H686" s="95" t="s">
        <v>749</v>
      </c>
      <c r="J686" s="131" t="str">
        <f t="shared" si="119"/>
        <v>Note Offset Busbar 1, start note of busbar on manual, loaded from #2700 parameters on generator change</v>
      </c>
      <c r="K686" s="98" t="str">
        <f t="shared" si="118"/>
        <v>1296,"Note Offset Busbar 1",0,"temp_valid",84,Numeric,"Note Offset Busbar 1, start note of busbar on manual, loaded from #2700 parameters on generator change"</v>
      </c>
    </row>
    <row r="687" spans="1:17" ht="15" customHeight="1" x14ac:dyDescent="0.2">
      <c r="A687" s="115">
        <v>41</v>
      </c>
      <c r="C687" s="112">
        <f t="shared" si="120"/>
        <v>1297</v>
      </c>
      <c r="E687" s="113" t="s">
        <v>740</v>
      </c>
      <c r="F687" s="95" t="s">
        <v>1250</v>
      </c>
      <c r="G687" s="95">
        <v>84</v>
      </c>
      <c r="H687" s="95" t="s">
        <v>749</v>
      </c>
      <c r="J687" s="131" t="str">
        <f t="shared" si="119"/>
        <v>Note Offset Busbar 10, start note of busbar on manual, loaded from #2700 parameters on generator change</v>
      </c>
      <c r="K687" s="98" t="str">
        <f t="shared" si="118"/>
        <v>1297,"Note Offset Busbar 10",0,"temp_valid",84,Numeric,"Note Offset Busbar 10, start note of busbar on manual, loaded from #2700 parameters on generator change"</v>
      </c>
    </row>
    <row r="688" spans="1:17" ht="15" customHeight="1" x14ac:dyDescent="0.2">
      <c r="A688" s="115">
        <v>42</v>
      </c>
      <c r="C688" s="112">
        <f t="shared" si="120"/>
        <v>1298</v>
      </c>
      <c r="E688" s="113" t="s">
        <v>741</v>
      </c>
      <c r="F688" s="95" t="s">
        <v>1250</v>
      </c>
      <c r="G688" s="95">
        <v>84</v>
      </c>
      <c r="H688" s="95" t="s">
        <v>749</v>
      </c>
      <c r="J688" s="131" t="str">
        <f t="shared" si="119"/>
        <v>Note Offset Busbar 11, start note of busbar on manual, loaded from #2700 parameters on generator change</v>
      </c>
      <c r="K688" s="98" t="str">
        <f t="shared" si="118"/>
        <v>1298,"Note Offset Busbar 11",0,"temp_valid",84,Numeric,"Note Offset Busbar 11, start note of busbar on manual, loaded from #2700 parameters on generator change"</v>
      </c>
    </row>
    <row r="689" spans="1:17" ht="15" customHeight="1" x14ac:dyDescent="0.2">
      <c r="A689" s="115">
        <v>43</v>
      </c>
      <c r="C689" s="112">
        <f t="shared" si="120"/>
        <v>1299</v>
      </c>
      <c r="E689" s="113" t="s">
        <v>742</v>
      </c>
      <c r="F689" s="95" t="s">
        <v>1250</v>
      </c>
      <c r="G689" s="95">
        <v>84</v>
      </c>
      <c r="H689" s="95" t="s">
        <v>749</v>
      </c>
      <c r="J689" s="131" t="str">
        <f t="shared" si="119"/>
        <v>Note Offset Busbar 12, start note of busbar on manual, loaded from #2700 parameters on generator change</v>
      </c>
      <c r="K689" s="98" t="str">
        <f t="shared" si="118"/>
        <v>1299,"Note Offset Busbar 12",0,"temp_valid",84,Numeric,"Note Offset Busbar 12, start note of busbar on manual, loaded from #2700 parameters on generator change"</v>
      </c>
    </row>
    <row r="690" spans="1:17" ht="15" customHeight="1" x14ac:dyDescent="0.2">
      <c r="A690" s="115">
        <v>44</v>
      </c>
      <c r="C690" s="112">
        <f t="shared" si="120"/>
        <v>1300</v>
      </c>
      <c r="E690" s="113" t="s">
        <v>743</v>
      </c>
      <c r="F690" s="95" t="s">
        <v>1250</v>
      </c>
      <c r="G690" s="95">
        <v>84</v>
      </c>
      <c r="H690" s="95" t="s">
        <v>749</v>
      </c>
      <c r="J690" s="131" t="str">
        <f t="shared" si="119"/>
        <v>Note Offset Busbar 13, start note of busbar on manual, loaded from #2700 parameters on generator change</v>
      </c>
      <c r="K690" s="98" t="str">
        <f t="shared" si="118"/>
        <v>1300,"Note Offset Busbar 13",0,"temp_valid",84,Numeric,"Note Offset Busbar 13, start note of busbar on manual, loaded from #2700 parameters on generator change"</v>
      </c>
    </row>
    <row r="691" spans="1:17" ht="15" customHeight="1" x14ac:dyDescent="0.2">
      <c r="A691" s="115">
        <v>45</v>
      </c>
      <c r="C691" s="112">
        <f>C690+1</f>
        <v>1301</v>
      </c>
      <c r="E691" s="113" t="s">
        <v>744</v>
      </c>
      <c r="F691" s="95" t="s">
        <v>1250</v>
      </c>
      <c r="G691" s="95">
        <v>84</v>
      </c>
      <c r="H691" s="95" t="s">
        <v>749</v>
      </c>
      <c r="J691" s="131" t="str">
        <f t="shared" si="119"/>
        <v>Note Offset Busbar 14, start note of busbar on manual, loaded from #2700 parameters on generator change</v>
      </c>
      <c r="K691" s="98" t="str">
        <f t="shared" si="118"/>
        <v>1301,"Note Offset Busbar 14",0,"temp_valid",84,Numeric,"Note Offset Busbar 14, start note of busbar on manual, loaded from #2700 parameters on generator change"</v>
      </c>
    </row>
    <row r="692" spans="1:17" ht="15" customHeight="1" x14ac:dyDescent="0.2">
      <c r="A692" s="115">
        <v>46</v>
      </c>
      <c r="C692" s="112">
        <f>C691+1</f>
        <v>1302</v>
      </c>
      <c r="E692" s="113" t="s">
        <v>745</v>
      </c>
      <c r="F692" s="95" t="s">
        <v>1250</v>
      </c>
      <c r="G692" s="95">
        <v>84</v>
      </c>
      <c r="H692" s="95" t="s">
        <v>749</v>
      </c>
      <c r="J692" s="131" t="str">
        <f t="shared" si="119"/>
        <v>Note Offset Busbar 15, start note of busbar on manual, loaded from #2700 parameters on generator change</v>
      </c>
      <c r="K692" s="98" t="str">
        <f t="shared" si="118"/>
        <v>1302,"Note Offset Busbar 15",0,"temp_valid",84,Numeric,"Note Offset Busbar 15, start note of busbar on manual, loaded from #2700 parameters on generator change"</v>
      </c>
    </row>
    <row r="693" spans="1:17" s="93" customFormat="1" ht="15" customHeight="1" x14ac:dyDescent="0.2">
      <c r="A693" s="115"/>
      <c r="C693" s="108" t="s">
        <v>228</v>
      </c>
      <c r="D693" s="108"/>
      <c r="E693" s="109" t="s">
        <v>2926</v>
      </c>
      <c r="F693" s="108" t="s">
        <v>720</v>
      </c>
      <c r="G693" s="108">
        <v>0</v>
      </c>
      <c r="H693" s="108" t="s">
        <v>234</v>
      </c>
      <c r="I693" s="108"/>
      <c r="J693" s="133" t="s">
        <v>926</v>
      </c>
      <c r="K693" s="98" t="str">
        <f t="shared" ref="K693:K777" si="121">CONCATENATE(C693,",""",E693,""",",0,",""",F693,""",",G693,",","",H693,",""",J693,"""")</f>
        <v>#,"BB Note Offsets B3/Default Wiring",0,"Busbar Offsets",0,None,"Busbar Offsets (start note of manual, common to all manuals)"</v>
      </c>
      <c r="N693" s="108"/>
      <c r="O693" s="108"/>
      <c r="P693" s="108"/>
      <c r="Q693" s="108"/>
    </row>
    <row r="694" spans="1:17" ht="15" customHeight="1" x14ac:dyDescent="0.2">
      <c r="A694" s="115"/>
      <c r="C694" s="95">
        <v>2700</v>
      </c>
      <c r="E694" s="113" t="s">
        <v>2888</v>
      </c>
      <c r="F694" s="95" t="s">
        <v>875</v>
      </c>
      <c r="G694" s="95">
        <v>84</v>
      </c>
      <c r="H694" s="95" t="s">
        <v>749</v>
      </c>
      <c r="J694" s="131" t="str">
        <f t="shared" ref="J694:J708" si="122">CONCATENATE(E694, ", Default Generator, start note of busbar on manual")</f>
        <v>Note Offset Busbar 16, Hammond/Default, Default Generator, start note of busbar on manual</v>
      </c>
      <c r="K694" s="98" t="str">
        <f t="shared" si="121"/>
        <v>2700,"Note Offset Busbar 16, Hammond/Default",0,"eep_valid",84,Numeric,"Note Offset Busbar 16, Hammond/Default, Default Generator, start note of busbar on manual"</v>
      </c>
    </row>
    <row r="695" spans="1:17" ht="15" customHeight="1" x14ac:dyDescent="0.2">
      <c r="A695" s="115"/>
      <c r="C695" s="112">
        <f>C694+1</f>
        <v>2701</v>
      </c>
      <c r="E695" s="113" t="s">
        <v>2889</v>
      </c>
      <c r="F695" s="95" t="s">
        <v>875</v>
      </c>
      <c r="G695" s="95">
        <v>84</v>
      </c>
      <c r="H695" s="95" t="s">
        <v>749</v>
      </c>
      <c r="J695" s="131" t="str">
        <f t="shared" si="122"/>
        <v>Note Offset Busbar 5 1/3, Hammond/Default, Default Generator, start note of busbar on manual</v>
      </c>
      <c r="K695" s="98" t="str">
        <f t="shared" si="121"/>
        <v>2701,"Note Offset Busbar 5 1/3, Hammond/Default",0,"eep_valid",84,Numeric,"Note Offset Busbar 5 1/3, Hammond/Default, Default Generator, start note of busbar on manual"</v>
      </c>
    </row>
    <row r="696" spans="1:17" ht="15" customHeight="1" x14ac:dyDescent="0.2">
      <c r="A696" s="115"/>
      <c r="C696" s="112">
        <f t="shared" ref="C696:C706" si="123">C695+1</f>
        <v>2702</v>
      </c>
      <c r="E696" s="113" t="s">
        <v>2890</v>
      </c>
      <c r="F696" s="95" t="s">
        <v>875</v>
      </c>
      <c r="G696" s="95">
        <v>84</v>
      </c>
      <c r="H696" s="95" t="s">
        <v>749</v>
      </c>
      <c r="J696" s="131" t="str">
        <f t="shared" si="122"/>
        <v>Note Offset Busbar 8, Hammond/Default, Default Generator, start note of busbar on manual</v>
      </c>
      <c r="K696" s="98" t="str">
        <f t="shared" si="121"/>
        <v>2702,"Note Offset Busbar 8, Hammond/Default",0,"eep_valid",84,Numeric,"Note Offset Busbar 8, Hammond/Default, Default Generator, start note of busbar on manual"</v>
      </c>
    </row>
    <row r="697" spans="1:17" ht="15" customHeight="1" x14ac:dyDescent="0.2">
      <c r="A697" s="115"/>
      <c r="C697" s="112">
        <f t="shared" si="123"/>
        <v>2703</v>
      </c>
      <c r="E697" s="113" t="s">
        <v>2891</v>
      </c>
      <c r="F697" s="95" t="s">
        <v>875</v>
      </c>
      <c r="G697" s="95">
        <v>84</v>
      </c>
      <c r="H697" s="95" t="s">
        <v>749</v>
      </c>
      <c r="J697" s="131" t="str">
        <f t="shared" si="122"/>
        <v>Note Offset Busbar 4, Hammond/Default, Default Generator, start note of busbar on manual</v>
      </c>
      <c r="K697" s="98" t="str">
        <f t="shared" si="121"/>
        <v>2703,"Note Offset Busbar 4, Hammond/Default",0,"eep_valid",84,Numeric,"Note Offset Busbar 4, Hammond/Default, Default Generator, start note of busbar on manual"</v>
      </c>
    </row>
    <row r="698" spans="1:17" ht="15" customHeight="1" x14ac:dyDescent="0.2">
      <c r="A698" s="115"/>
      <c r="C698" s="112">
        <f t="shared" si="123"/>
        <v>2704</v>
      </c>
      <c r="E698" s="113" t="s">
        <v>2892</v>
      </c>
      <c r="F698" s="95" t="s">
        <v>875</v>
      </c>
      <c r="G698" s="95">
        <v>84</v>
      </c>
      <c r="H698" s="95" t="s">
        <v>749</v>
      </c>
      <c r="J698" s="131" t="str">
        <f t="shared" si="122"/>
        <v>Note Offset Busbar 2 2/3, Hammond/Default, Default Generator, start note of busbar on manual</v>
      </c>
      <c r="K698" s="98" t="str">
        <f t="shared" si="121"/>
        <v>2704,"Note Offset Busbar 2 2/3, Hammond/Default",0,"eep_valid",84,Numeric,"Note Offset Busbar 2 2/3, Hammond/Default, Default Generator, start note of busbar on manual"</v>
      </c>
    </row>
    <row r="699" spans="1:17" ht="15" customHeight="1" x14ac:dyDescent="0.2">
      <c r="A699" s="115"/>
      <c r="C699" s="112">
        <f t="shared" si="123"/>
        <v>2705</v>
      </c>
      <c r="E699" s="113" t="s">
        <v>2893</v>
      </c>
      <c r="F699" s="95" t="s">
        <v>875</v>
      </c>
      <c r="G699" s="95">
        <v>84</v>
      </c>
      <c r="H699" s="95" t="s">
        <v>749</v>
      </c>
      <c r="J699" s="131" t="str">
        <f t="shared" si="122"/>
        <v>Note Offset Busbar 2, Hammond/Default, Default Generator, start note of busbar on manual</v>
      </c>
      <c r="K699" s="98" t="str">
        <f t="shared" si="121"/>
        <v>2705,"Note Offset Busbar 2, Hammond/Default",0,"eep_valid",84,Numeric,"Note Offset Busbar 2, Hammond/Default, Default Generator, start note of busbar on manual"</v>
      </c>
    </row>
    <row r="700" spans="1:17" ht="15" customHeight="1" x14ac:dyDescent="0.2">
      <c r="A700" s="115"/>
      <c r="C700" s="112">
        <f t="shared" si="123"/>
        <v>2706</v>
      </c>
      <c r="E700" s="113" t="s">
        <v>2894</v>
      </c>
      <c r="F700" s="95" t="s">
        <v>875</v>
      </c>
      <c r="G700" s="95">
        <v>84</v>
      </c>
      <c r="H700" s="95" t="s">
        <v>749</v>
      </c>
      <c r="J700" s="131" t="str">
        <f t="shared" si="122"/>
        <v>Note Offset Busbar 1 3/5, Hammond/Default, Default Generator, start note of busbar on manual</v>
      </c>
      <c r="K700" s="98" t="str">
        <f t="shared" si="121"/>
        <v>2706,"Note Offset Busbar 1 3/5, Hammond/Default",0,"eep_valid",84,Numeric,"Note Offset Busbar 1 3/5, Hammond/Default, Default Generator, start note of busbar on manual"</v>
      </c>
    </row>
    <row r="701" spans="1:17" ht="15" customHeight="1" x14ac:dyDescent="0.2">
      <c r="A701" s="115"/>
      <c r="C701" s="112">
        <f t="shared" si="123"/>
        <v>2707</v>
      </c>
      <c r="E701" s="113" t="s">
        <v>2895</v>
      </c>
      <c r="F701" s="95" t="s">
        <v>875</v>
      </c>
      <c r="G701" s="95">
        <v>84</v>
      </c>
      <c r="H701" s="95" t="s">
        <v>749</v>
      </c>
      <c r="J701" s="131" t="str">
        <f t="shared" si="122"/>
        <v>Note Offset Busbar 1 1/3, Hammond/Default, Default Generator, start note of busbar on manual</v>
      </c>
      <c r="K701" s="98" t="str">
        <f t="shared" si="121"/>
        <v>2707,"Note Offset Busbar 1 1/3, Hammond/Default",0,"eep_valid",84,Numeric,"Note Offset Busbar 1 1/3, Hammond/Default, Default Generator, start note of busbar on manual"</v>
      </c>
    </row>
    <row r="702" spans="1:17" ht="15" customHeight="1" x14ac:dyDescent="0.2">
      <c r="A702" s="115"/>
      <c r="C702" s="112">
        <f t="shared" si="123"/>
        <v>2708</v>
      </c>
      <c r="E702" s="113" t="s">
        <v>2896</v>
      </c>
      <c r="F702" s="95" t="s">
        <v>875</v>
      </c>
      <c r="G702" s="95">
        <v>84</v>
      </c>
      <c r="H702" s="95" t="s">
        <v>749</v>
      </c>
      <c r="J702" s="131" t="str">
        <f t="shared" si="122"/>
        <v>Note Offset Busbar 1, Hammond/Default, Default Generator, start note of busbar on manual</v>
      </c>
      <c r="K702" s="98" t="str">
        <f t="shared" si="121"/>
        <v>2708,"Note Offset Busbar 1, Hammond/Default",0,"eep_valid",84,Numeric,"Note Offset Busbar 1, Hammond/Default, Default Generator, start note of busbar on manual"</v>
      </c>
    </row>
    <row r="703" spans="1:17" ht="15" customHeight="1" x14ac:dyDescent="0.2">
      <c r="A703" s="115"/>
      <c r="C703" s="112">
        <f t="shared" si="123"/>
        <v>2709</v>
      </c>
      <c r="E703" s="113" t="s">
        <v>2882</v>
      </c>
      <c r="F703" s="95" t="s">
        <v>875</v>
      </c>
      <c r="G703" s="95">
        <v>84</v>
      </c>
      <c r="H703" s="95" t="s">
        <v>749</v>
      </c>
      <c r="J703" s="131" t="str">
        <f t="shared" si="122"/>
        <v>Note Offset Busbar 10, from BB Note Offset Setup Mixt, Default Generator, start note of busbar on manual</v>
      </c>
      <c r="K703" s="98" t="str">
        <f t="shared" si="121"/>
        <v>2709,"Note Offset Busbar 10, from BB Note Offset Setup Mixt",0,"eep_valid",84,Numeric,"Note Offset Busbar 10, from BB Note Offset Setup Mixt, Default Generator, start note of busbar on manual"</v>
      </c>
    </row>
    <row r="704" spans="1:17" ht="15" customHeight="1" x14ac:dyDescent="0.2">
      <c r="A704" s="115"/>
      <c r="C704" s="112">
        <f t="shared" si="123"/>
        <v>2710</v>
      </c>
      <c r="E704" s="113" t="s">
        <v>2883</v>
      </c>
      <c r="F704" s="95" t="s">
        <v>875</v>
      </c>
      <c r="G704" s="95">
        <v>84</v>
      </c>
      <c r="H704" s="95" t="s">
        <v>749</v>
      </c>
      <c r="J704" s="131" t="str">
        <f t="shared" si="122"/>
        <v>Note Offset Busbar 11, from BB Note Offset Setup Mixt, Default Generator, start note of busbar on manual</v>
      </c>
      <c r="K704" s="98" t="str">
        <f t="shared" si="121"/>
        <v>2710,"Note Offset Busbar 11, from BB Note Offset Setup Mixt",0,"eep_valid",84,Numeric,"Note Offset Busbar 11, from BB Note Offset Setup Mixt, Default Generator, start note of busbar on manual"</v>
      </c>
    </row>
    <row r="705" spans="1:17" ht="15" customHeight="1" x14ac:dyDescent="0.2">
      <c r="A705" s="115"/>
      <c r="C705" s="112">
        <f t="shared" si="123"/>
        <v>2711</v>
      </c>
      <c r="E705" s="113" t="s">
        <v>2884</v>
      </c>
      <c r="F705" s="95" t="s">
        <v>875</v>
      </c>
      <c r="G705" s="95">
        <v>84</v>
      </c>
      <c r="H705" s="95" t="s">
        <v>749</v>
      </c>
      <c r="J705" s="131" t="str">
        <f t="shared" si="122"/>
        <v>Note Offset Busbar 12, from BB Note Offset Setup Mixt, Default Generator, start note of busbar on manual</v>
      </c>
      <c r="K705" s="98" t="str">
        <f t="shared" si="121"/>
        <v>2711,"Note Offset Busbar 12, from BB Note Offset Setup Mixt",0,"eep_valid",84,Numeric,"Note Offset Busbar 12, from BB Note Offset Setup Mixt, Default Generator, start note of busbar on manual"</v>
      </c>
    </row>
    <row r="706" spans="1:17" ht="15" customHeight="1" x14ac:dyDescent="0.2">
      <c r="A706" s="115"/>
      <c r="C706" s="112">
        <f t="shared" si="123"/>
        <v>2712</v>
      </c>
      <c r="E706" s="113" t="s">
        <v>2885</v>
      </c>
      <c r="F706" s="95" t="s">
        <v>875</v>
      </c>
      <c r="G706" s="95">
        <v>84</v>
      </c>
      <c r="H706" s="95" t="s">
        <v>749</v>
      </c>
      <c r="J706" s="131" t="str">
        <f t="shared" si="122"/>
        <v>Note Offset Busbar 13, from BB Note Offset Setup Mixt, Default Generator, start note of busbar on manual</v>
      </c>
      <c r="K706" s="98" t="str">
        <f t="shared" si="121"/>
        <v>2712,"Note Offset Busbar 13, from BB Note Offset Setup Mixt",0,"eep_valid",84,Numeric,"Note Offset Busbar 13, from BB Note Offset Setup Mixt, Default Generator, start note of busbar on manual"</v>
      </c>
    </row>
    <row r="707" spans="1:17" ht="15" customHeight="1" x14ac:dyDescent="0.2">
      <c r="A707" s="115"/>
      <c r="C707" s="112">
        <f>C706+1</f>
        <v>2713</v>
      </c>
      <c r="E707" s="113" t="s">
        <v>2886</v>
      </c>
      <c r="F707" s="95" t="s">
        <v>875</v>
      </c>
      <c r="G707" s="95">
        <v>84</v>
      </c>
      <c r="H707" s="95" t="s">
        <v>749</v>
      </c>
      <c r="J707" s="131" t="str">
        <f t="shared" si="122"/>
        <v>Note Offset Busbar 14, from BB Note Offset Setup Mixt, Default Generator, start note of busbar on manual</v>
      </c>
      <c r="K707" s="98" t="str">
        <f t="shared" si="121"/>
        <v>2713,"Note Offset Busbar 14, from BB Note Offset Setup Mixt",0,"eep_valid",84,Numeric,"Note Offset Busbar 14, from BB Note Offset Setup Mixt, Default Generator, start note of busbar on manual"</v>
      </c>
    </row>
    <row r="708" spans="1:17" ht="15" customHeight="1" x14ac:dyDescent="0.2">
      <c r="A708" s="115"/>
      <c r="C708" s="112">
        <f>C707+1</f>
        <v>2714</v>
      </c>
      <c r="E708" s="113" t="s">
        <v>2887</v>
      </c>
      <c r="F708" s="95" t="s">
        <v>875</v>
      </c>
      <c r="G708" s="95">
        <v>84</v>
      </c>
      <c r="H708" s="95" t="s">
        <v>749</v>
      </c>
      <c r="J708" s="131" t="str">
        <f t="shared" si="122"/>
        <v>Note Offset Busbar 15, from BB Note Offset Setup Mixt, Default Generator, start note of busbar on manual</v>
      </c>
      <c r="K708" s="98" t="str">
        <f t="shared" si="121"/>
        <v>2714,"Note Offset Busbar 15, from BB Note Offset Setup Mixt",0,"eep_valid",84,Numeric,"Note Offset Busbar 15, from BB Note Offset Setup Mixt, Default Generator, start note of busbar on manual"</v>
      </c>
    </row>
    <row r="709" spans="1:17" s="93" customFormat="1" ht="15" customHeight="1" x14ac:dyDescent="0.2">
      <c r="A709" s="115"/>
      <c r="C709" s="108" t="s">
        <v>228</v>
      </c>
      <c r="D709" s="108"/>
      <c r="E709" s="109" t="s">
        <v>2847</v>
      </c>
      <c r="F709" s="108" t="s">
        <v>720</v>
      </c>
      <c r="G709" s="108">
        <v>0</v>
      </c>
      <c r="H709" s="108" t="s">
        <v>234</v>
      </c>
      <c r="I709" s="108"/>
      <c r="J709" s="134" t="str">
        <f>CONCATENATE(E709," Generator setting")</f>
        <v>BB Note Offset Setup Mixt LSI Sine Generator setting</v>
      </c>
      <c r="K709" s="98" t="str">
        <f t="shared" si="121"/>
        <v>#,"BB Note Offset Setup Mixt LSI Sine",0,"Busbar Offsets",0,None,"BB Note Offset Setup Mixt LSI Sine Generator setting"</v>
      </c>
      <c r="N709" s="108"/>
      <c r="O709" s="108"/>
      <c r="P709" s="108"/>
      <c r="Q709" s="108"/>
    </row>
    <row r="710" spans="1:17" ht="15" customHeight="1" x14ac:dyDescent="0.2">
      <c r="A710" s="115">
        <v>10</v>
      </c>
      <c r="C710" s="95">
        <v>2716</v>
      </c>
      <c r="D710" s="95" t="s">
        <v>1410</v>
      </c>
      <c r="E710" s="113" t="s">
        <v>2160</v>
      </c>
      <c r="F710" s="95" t="s">
        <v>875</v>
      </c>
      <c r="G710" s="95">
        <v>84</v>
      </c>
      <c r="H710" s="95" t="s">
        <v>749</v>
      </c>
      <c r="J710" s="131" t="str">
        <f t="shared" ref="J710:J715" si="124">CONCATENATE(E710, ", start note of busbar on manual")</f>
        <v>Note Offset Busbar 10 LSI Sine Gen., start note of busbar on manual</v>
      </c>
      <c r="K710" s="98" t="str">
        <f t="shared" si="121"/>
        <v>2716,"Note Offset Busbar 10 LSI Sine Gen.",0,"eep_valid",84,Numeric,"Note Offset Busbar 10 LSI Sine Gen., start note of busbar on manual"</v>
      </c>
    </row>
    <row r="711" spans="1:17" ht="15" customHeight="1" x14ac:dyDescent="0.2">
      <c r="A711" s="115">
        <v>11</v>
      </c>
      <c r="C711" s="112">
        <f>C710+1</f>
        <v>2717</v>
      </c>
      <c r="D711" s="95" t="s">
        <v>1410</v>
      </c>
      <c r="E711" s="113" t="s">
        <v>2161</v>
      </c>
      <c r="F711" s="95" t="s">
        <v>875</v>
      </c>
      <c r="G711" s="95">
        <v>84</v>
      </c>
      <c r="H711" s="95" t="s">
        <v>749</v>
      </c>
      <c r="J711" s="131" t="str">
        <f t="shared" si="124"/>
        <v>Note Offset Busbar 11 LSI Sine Gen., start note of busbar on manual</v>
      </c>
      <c r="K711" s="98" t="str">
        <f t="shared" si="121"/>
        <v>2717,"Note Offset Busbar 11 LSI Sine Gen.",0,"eep_valid",84,Numeric,"Note Offset Busbar 11 LSI Sine Gen., start note of busbar on manual"</v>
      </c>
    </row>
    <row r="712" spans="1:17" ht="15" customHeight="1" x14ac:dyDescent="0.2">
      <c r="A712" s="115">
        <v>12</v>
      </c>
      <c r="C712" s="112">
        <f>C711+1</f>
        <v>2718</v>
      </c>
      <c r="D712" s="95" t="s">
        <v>1410</v>
      </c>
      <c r="E712" s="113" t="s">
        <v>2162</v>
      </c>
      <c r="F712" s="95" t="s">
        <v>875</v>
      </c>
      <c r="G712" s="95">
        <v>84</v>
      </c>
      <c r="H712" s="95" t="s">
        <v>749</v>
      </c>
      <c r="J712" s="131" t="str">
        <f t="shared" si="124"/>
        <v>Note Offset Busbar 12 LSI Sine Gen., start note of busbar on manual</v>
      </c>
      <c r="K712" s="98" t="str">
        <f t="shared" si="121"/>
        <v>2718,"Note Offset Busbar 12 LSI Sine Gen.",0,"eep_valid",84,Numeric,"Note Offset Busbar 12 LSI Sine Gen., start note of busbar on manual"</v>
      </c>
    </row>
    <row r="713" spans="1:17" ht="15" customHeight="1" x14ac:dyDescent="0.2">
      <c r="A713" s="115">
        <v>13</v>
      </c>
      <c r="C713" s="112">
        <f>C712+1</f>
        <v>2719</v>
      </c>
      <c r="D713" s="95" t="s">
        <v>1410</v>
      </c>
      <c r="E713" s="113" t="s">
        <v>2163</v>
      </c>
      <c r="F713" s="95" t="s">
        <v>875</v>
      </c>
      <c r="G713" s="95">
        <v>84</v>
      </c>
      <c r="H713" s="95" t="s">
        <v>749</v>
      </c>
      <c r="J713" s="131" t="str">
        <f t="shared" si="124"/>
        <v>Note Offset Busbar 13 LSI Sine Gen., start note of busbar on manual</v>
      </c>
      <c r="K713" s="98" t="str">
        <f t="shared" si="121"/>
        <v>2719,"Note Offset Busbar 13 LSI Sine Gen.",0,"eep_valid",84,Numeric,"Note Offset Busbar 13 LSI Sine Gen., start note of busbar on manual"</v>
      </c>
    </row>
    <row r="714" spans="1:17" ht="15" customHeight="1" x14ac:dyDescent="0.2">
      <c r="A714" s="115">
        <v>14</v>
      </c>
      <c r="C714" s="112">
        <f>C713+1</f>
        <v>2720</v>
      </c>
      <c r="D714" s="95" t="s">
        <v>1410</v>
      </c>
      <c r="E714" s="113" t="s">
        <v>2164</v>
      </c>
      <c r="F714" s="95" t="s">
        <v>875</v>
      </c>
      <c r="G714" s="95">
        <v>84</v>
      </c>
      <c r="H714" s="95" t="s">
        <v>749</v>
      </c>
      <c r="J714" s="131" t="str">
        <f t="shared" si="124"/>
        <v>Note Offset Busbar 14 LSI Sine Gen., start note of busbar on manual</v>
      </c>
      <c r="K714" s="98" t="str">
        <f t="shared" si="121"/>
        <v>2720,"Note Offset Busbar 14 LSI Sine Gen.",0,"eep_valid",84,Numeric,"Note Offset Busbar 14 LSI Sine Gen., start note of busbar on manual"</v>
      </c>
    </row>
    <row r="715" spans="1:17" ht="15" customHeight="1" x14ac:dyDescent="0.2">
      <c r="A715" s="115">
        <v>15</v>
      </c>
      <c r="C715" s="112">
        <f>C714+1</f>
        <v>2721</v>
      </c>
      <c r="D715" s="95" t="s">
        <v>1410</v>
      </c>
      <c r="E715" s="113" t="s">
        <v>2165</v>
      </c>
      <c r="F715" s="95" t="s">
        <v>875</v>
      </c>
      <c r="G715" s="95">
        <v>84</v>
      </c>
      <c r="H715" s="95" t="s">
        <v>749</v>
      </c>
      <c r="J715" s="131" t="str">
        <f t="shared" si="124"/>
        <v>Note Offset Busbar 15 LSI Sine Gen., start note of busbar on manual</v>
      </c>
      <c r="K715" s="98" t="str">
        <f t="shared" si="121"/>
        <v>2721,"Note Offset Busbar 15 LSI Sine Gen.",0,"eep_valid",84,Numeric,"Note Offset Busbar 15 LSI Sine Gen., start note of busbar on manual"</v>
      </c>
    </row>
    <row r="716" spans="1:17" s="93" customFormat="1" ht="15" customHeight="1" x14ac:dyDescent="0.2">
      <c r="A716" s="115"/>
      <c r="C716" s="108" t="s">
        <v>228</v>
      </c>
      <c r="D716" s="108"/>
      <c r="E716" s="109" t="s">
        <v>2925</v>
      </c>
      <c r="F716" s="108" t="s">
        <v>720</v>
      </c>
      <c r="G716" s="108">
        <v>0</v>
      </c>
      <c r="H716" s="108" t="s">
        <v>234</v>
      </c>
      <c r="I716" s="108"/>
      <c r="J716" s="134" t="str">
        <f>CONCATENATE(E716," Generator setting")</f>
        <v>BB Note Offset Setup Mixt LSI Square Generator setting</v>
      </c>
      <c r="K716" s="98" t="str">
        <f t="shared" si="121"/>
        <v>#,"BB Note Offset Setup Mixt LSI Square",0,"Busbar Offsets",0,None,"BB Note Offset Setup Mixt LSI Square Generator setting"</v>
      </c>
      <c r="N716" s="108"/>
      <c r="O716" s="108"/>
      <c r="P716" s="108"/>
      <c r="Q716" s="108"/>
    </row>
    <row r="717" spans="1:17" ht="15" customHeight="1" x14ac:dyDescent="0.2">
      <c r="A717" s="115">
        <v>10</v>
      </c>
      <c r="C717" s="95">
        <f>C710+6</f>
        <v>2722</v>
      </c>
      <c r="D717" s="95" t="s">
        <v>1411</v>
      </c>
      <c r="E717" s="113" t="s">
        <v>2166</v>
      </c>
      <c r="F717" s="95" t="s">
        <v>875</v>
      </c>
      <c r="G717" s="95">
        <v>84</v>
      </c>
      <c r="H717" s="95" t="s">
        <v>749</v>
      </c>
      <c r="J717" s="131" t="str">
        <f t="shared" ref="J717:J722" si="125">CONCATENATE(E717, ", start note of busbar on manual")</f>
        <v>Note Offset Busbar 10 LSI Square Gen., start note of busbar on manual</v>
      </c>
      <c r="K717" s="98" t="str">
        <f t="shared" si="121"/>
        <v>2722,"Note Offset Busbar 10 LSI Square Gen.",0,"eep_valid",84,Numeric,"Note Offset Busbar 10 LSI Square Gen., start note of busbar on manual"</v>
      </c>
    </row>
    <row r="718" spans="1:17" ht="15" customHeight="1" x14ac:dyDescent="0.2">
      <c r="A718" s="115">
        <v>11</v>
      </c>
      <c r="C718" s="112">
        <f>C717+1</f>
        <v>2723</v>
      </c>
      <c r="D718" s="95" t="s">
        <v>1411</v>
      </c>
      <c r="E718" s="113" t="s">
        <v>2167</v>
      </c>
      <c r="F718" s="95" t="s">
        <v>875</v>
      </c>
      <c r="G718" s="95">
        <v>84</v>
      </c>
      <c r="H718" s="95" t="s">
        <v>749</v>
      </c>
      <c r="J718" s="131" t="str">
        <f t="shared" si="125"/>
        <v>Note Offset Busbar 11 LSI Square Gen., start note of busbar on manual</v>
      </c>
      <c r="K718" s="98" t="str">
        <f t="shared" si="121"/>
        <v>2723,"Note Offset Busbar 11 LSI Square Gen.",0,"eep_valid",84,Numeric,"Note Offset Busbar 11 LSI Square Gen., start note of busbar on manual"</v>
      </c>
    </row>
    <row r="719" spans="1:17" ht="15" customHeight="1" x14ac:dyDescent="0.2">
      <c r="A719" s="115">
        <v>12</v>
      </c>
      <c r="C719" s="112">
        <f>C718+1</f>
        <v>2724</v>
      </c>
      <c r="D719" s="95" t="s">
        <v>1411</v>
      </c>
      <c r="E719" s="113" t="s">
        <v>2168</v>
      </c>
      <c r="F719" s="95" t="s">
        <v>875</v>
      </c>
      <c r="G719" s="95">
        <v>84</v>
      </c>
      <c r="H719" s="95" t="s">
        <v>749</v>
      </c>
      <c r="J719" s="131" t="str">
        <f t="shared" si="125"/>
        <v>Note Offset Busbar 12 LSI Square Gen., start note of busbar on manual</v>
      </c>
      <c r="K719" s="98" t="str">
        <f t="shared" si="121"/>
        <v>2724,"Note Offset Busbar 12 LSI Square Gen.",0,"eep_valid",84,Numeric,"Note Offset Busbar 12 LSI Square Gen., start note of busbar on manual"</v>
      </c>
    </row>
    <row r="720" spans="1:17" ht="15" customHeight="1" x14ac:dyDescent="0.2">
      <c r="A720" s="115">
        <v>13</v>
      </c>
      <c r="C720" s="112">
        <f>C719+1</f>
        <v>2725</v>
      </c>
      <c r="D720" s="95" t="s">
        <v>1411</v>
      </c>
      <c r="E720" s="113" t="s">
        <v>2169</v>
      </c>
      <c r="F720" s="95" t="s">
        <v>875</v>
      </c>
      <c r="G720" s="95">
        <v>84</v>
      </c>
      <c r="H720" s="95" t="s">
        <v>749</v>
      </c>
      <c r="J720" s="131" t="str">
        <f t="shared" si="125"/>
        <v>Note Offset Busbar 13 LSI Square Gen., start note of busbar on manual</v>
      </c>
      <c r="K720" s="98" t="str">
        <f t="shared" si="121"/>
        <v>2725,"Note Offset Busbar 13 LSI Square Gen.",0,"eep_valid",84,Numeric,"Note Offset Busbar 13 LSI Square Gen., start note of busbar on manual"</v>
      </c>
    </row>
    <row r="721" spans="1:17" ht="15" customHeight="1" x14ac:dyDescent="0.2">
      <c r="A721" s="115">
        <v>14</v>
      </c>
      <c r="C721" s="112">
        <f>C720+1</f>
        <v>2726</v>
      </c>
      <c r="D721" s="95" t="s">
        <v>1411</v>
      </c>
      <c r="E721" s="113" t="s">
        <v>2170</v>
      </c>
      <c r="F721" s="95" t="s">
        <v>875</v>
      </c>
      <c r="G721" s="95">
        <v>84</v>
      </c>
      <c r="H721" s="95" t="s">
        <v>749</v>
      </c>
      <c r="J721" s="131" t="str">
        <f t="shared" si="125"/>
        <v>Note Offset Busbar 14 LSI Square Gen., start note of busbar on manual</v>
      </c>
      <c r="K721" s="98" t="str">
        <f t="shared" si="121"/>
        <v>2726,"Note Offset Busbar 14 LSI Square Gen.",0,"eep_valid",84,Numeric,"Note Offset Busbar 14 LSI Square Gen., start note of busbar on manual"</v>
      </c>
    </row>
    <row r="722" spans="1:17" ht="15" customHeight="1" x14ac:dyDescent="0.2">
      <c r="A722" s="115">
        <v>15</v>
      </c>
      <c r="C722" s="112">
        <f>C721+1</f>
        <v>2727</v>
      </c>
      <c r="D722" s="95" t="s">
        <v>1411</v>
      </c>
      <c r="E722" s="113" t="s">
        <v>2171</v>
      </c>
      <c r="F722" s="95" t="s">
        <v>875</v>
      </c>
      <c r="G722" s="95">
        <v>84</v>
      </c>
      <c r="H722" s="95" t="s">
        <v>749</v>
      </c>
      <c r="J722" s="131" t="str">
        <f t="shared" si="125"/>
        <v>Note Offset Busbar 15 LSI Square Gen., start note of busbar on manual</v>
      </c>
      <c r="K722" s="98" t="str">
        <f t="shared" si="121"/>
        <v>2727,"Note Offset Busbar 15 LSI Square Gen.",0,"eep_valid",84,Numeric,"Note Offset Busbar 15 LSI Square Gen., start note of busbar on manual"</v>
      </c>
    </row>
    <row r="723" spans="1:17" s="93" customFormat="1" ht="15" customHeight="1" x14ac:dyDescent="0.2">
      <c r="A723" s="115"/>
      <c r="C723" s="108" t="s">
        <v>228</v>
      </c>
      <c r="D723" s="108"/>
      <c r="E723" s="109" t="s">
        <v>2848</v>
      </c>
      <c r="F723" s="108" t="s">
        <v>720</v>
      </c>
      <c r="G723" s="108">
        <v>0</v>
      </c>
      <c r="H723" s="108" t="s">
        <v>234</v>
      </c>
      <c r="I723" s="108"/>
      <c r="J723" s="134" t="str">
        <f>CONCATENATE(E723," Generator setting")</f>
        <v>BB Note Offset Setup Mixt Single Note Generator setting</v>
      </c>
      <c r="K723" s="98" t="str">
        <f t="shared" si="121"/>
        <v>#,"BB Note Offset Setup Mixt Single Note",0,"Busbar Offsets",0,None,"BB Note Offset Setup Mixt Single Note Generator setting"</v>
      </c>
      <c r="N723" s="108"/>
      <c r="O723" s="108"/>
      <c r="P723" s="108"/>
      <c r="Q723" s="108"/>
    </row>
    <row r="724" spans="1:17" ht="15" customHeight="1" x14ac:dyDescent="0.2">
      <c r="A724" s="115">
        <v>10</v>
      </c>
      <c r="C724" s="95">
        <f>C717+6</f>
        <v>2728</v>
      </c>
      <c r="D724" s="95" t="s">
        <v>1412</v>
      </c>
      <c r="E724" s="113" t="s">
        <v>2172</v>
      </c>
      <c r="F724" s="95" t="s">
        <v>875</v>
      </c>
      <c r="G724" s="95">
        <v>84</v>
      </c>
      <c r="H724" s="95" t="s">
        <v>749</v>
      </c>
      <c r="J724" s="131" t="str">
        <f t="shared" ref="J724:J729" si="126">CONCATENATE(E724, ", start note of busbar on manual")</f>
        <v>Note Offset Busbar 10 Single Note Gen., start note of busbar on manual</v>
      </c>
      <c r="K724" s="98" t="str">
        <f t="shared" si="121"/>
        <v>2728,"Note Offset Busbar 10 Single Note Gen.",0,"eep_valid",84,Numeric,"Note Offset Busbar 10 Single Note Gen., start note of busbar on manual"</v>
      </c>
    </row>
    <row r="725" spans="1:17" ht="15" customHeight="1" x14ac:dyDescent="0.2">
      <c r="A725" s="115">
        <v>11</v>
      </c>
      <c r="C725" s="112">
        <f>C724+1</f>
        <v>2729</v>
      </c>
      <c r="D725" s="95" t="s">
        <v>1412</v>
      </c>
      <c r="E725" s="113" t="s">
        <v>2173</v>
      </c>
      <c r="F725" s="95" t="s">
        <v>875</v>
      </c>
      <c r="G725" s="95">
        <v>84</v>
      </c>
      <c r="H725" s="95" t="s">
        <v>749</v>
      </c>
      <c r="J725" s="131" t="str">
        <f t="shared" si="126"/>
        <v>Note Offset Busbar 11 Single Note Gen., start note of busbar on manual</v>
      </c>
      <c r="K725" s="98" t="str">
        <f t="shared" si="121"/>
        <v>2729,"Note Offset Busbar 11 Single Note Gen.",0,"eep_valid",84,Numeric,"Note Offset Busbar 11 Single Note Gen., start note of busbar on manual"</v>
      </c>
    </row>
    <row r="726" spans="1:17" ht="15" customHeight="1" x14ac:dyDescent="0.2">
      <c r="A726" s="115">
        <v>12</v>
      </c>
      <c r="C726" s="112">
        <f>C725+1</f>
        <v>2730</v>
      </c>
      <c r="D726" s="95" t="s">
        <v>1412</v>
      </c>
      <c r="E726" s="113" t="s">
        <v>2174</v>
      </c>
      <c r="F726" s="95" t="s">
        <v>875</v>
      </c>
      <c r="G726" s="95">
        <v>84</v>
      </c>
      <c r="H726" s="95" t="s">
        <v>749</v>
      </c>
      <c r="J726" s="131" t="str">
        <f t="shared" si="126"/>
        <v>Note Offset Busbar 12 Single Note Gen., start note of busbar on manual</v>
      </c>
      <c r="K726" s="98" t="str">
        <f t="shared" si="121"/>
        <v>2730,"Note Offset Busbar 12 Single Note Gen.",0,"eep_valid",84,Numeric,"Note Offset Busbar 12 Single Note Gen., start note of busbar on manual"</v>
      </c>
    </row>
    <row r="727" spans="1:17" ht="15" customHeight="1" x14ac:dyDescent="0.2">
      <c r="A727" s="115">
        <v>13</v>
      </c>
      <c r="C727" s="112">
        <f>C726+1</f>
        <v>2731</v>
      </c>
      <c r="D727" s="95" t="s">
        <v>1412</v>
      </c>
      <c r="E727" s="113" t="s">
        <v>2175</v>
      </c>
      <c r="F727" s="95" t="s">
        <v>875</v>
      </c>
      <c r="G727" s="95">
        <v>84</v>
      </c>
      <c r="H727" s="95" t="s">
        <v>749</v>
      </c>
      <c r="J727" s="131" t="str">
        <f t="shared" si="126"/>
        <v>Note Offset Busbar 13 Single Note Gen., start note of busbar on manual</v>
      </c>
      <c r="K727" s="98" t="str">
        <f t="shared" si="121"/>
        <v>2731,"Note Offset Busbar 13 Single Note Gen.",0,"eep_valid",84,Numeric,"Note Offset Busbar 13 Single Note Gen., start note of busbar on manual"</v>
      </c>
    </row>
    <row r="728" spans="1:17" ht="15" customHeight="1" x14ac:dyDescent="0.2">
      <c r="A728" s="115">
        <v>14</v>
      </c>
      <c r="C728" s="112">
        <f>C727+1</f>
        <v>2732</v>
      </c>
      <c r="D728" s="95" t="s">
        <v>1412</v>
      </c>
      <c r="E728" s="113" t="s">
        <v>2176</v>
      </c>
      <c r="F728" s="95" t="s">
        <v>875</v>
      </c>
      <c r="G728" s="95">
        <v>84</v>
      </c>
      <c r="H728" s="95" t="s">
        <v>749</v>
      </c>
      <c r="J728" s="131" t="str">
        <f t="shared" si="126"/>
        <v>Note Offset Busbar 14 Single Note Gen., start note of busbar on manual</v>
      </c>
      <c r="K728" s="98" t="str">
        <f t="shared" si="121"/>
        <v>2732,"Note Offset Busbar 14 Single Note Gen.",0,"eep_valid",84,Numeric,"Note Offset Busbar 14 Single Note Gen., start note of busbar on manual"</v>
      </c>
    </row>
    <row r="729" spans="1:17" ht="15" customHeight="1" x14ac:dyDescent="0.2">
      <c r="A729" s="115">
        <v>15</v>
      </c>
      <c r="C729" s="112">
        <f>C728+1</f>
        <v>2733</v>
      </c>
      <c r="D729" s="95" t="s">
        <v>1412</v>
      </c>
      <c r="E729" s="113" t="s">
        <v>2177</v>
      </c>
      <c r="F729" s="95" t="s">
        <v>875</v>
      </c>
      <c r="G729" s="95">
        <v>84</v>
      </c>
      <c r="H729" s="95" t="s">
        <v>749</v>
      </c>
      <c r="J729" s="131" t="str">
        <f t="shared" si="126"/>
        <v>Note Offset Busbar 15 Single Note Gen., start note of busbar on manual</v>
      </c>
      <c r="K729" s="98" t="str">
        <f t="shared" si="121"/>
        <v>2733,"Note Offset Busbar 15 Single Note Gen.",0,"eep_valid",84,Numeric,"Note Offset Busbar 15 Single Note Gen., start note of busbar on manual"</v>
      </c>
    </row>
    <row r="730" spans="1:17" s="93" customFormat="1" ht="15" customHeight="1" x14ac:dyDescent="0.2">
      <c r="A730" s="115"/>
      <c r="C730" s="108" t="s">
        <v>228</v>
      </c>
      <c r="D730" s="108"/>
      <c r="E730" s="109" t="s">
        <v>2899</v>
      </c>
      <c r="F730" s="108" t="s">
        <v>720</v>
      </c>
      <c r="G730" s="108">
        <v>0</v>
      </c>
      <c r="H730" s="108" t="s">
        <v>234</v>
      </c>
      <c r="I730" s="108"/>
      <c r="J730" s="134" t="str">
        <f>CONCATENATE(E730," Generator setting")</f>
        <v>BB Note Offset Setup Mixt Combo Generator setting</v>
      </c>
      <c r="K730" s="98" t="str">
        <f t="shared" si="121"/>
        <v>#,"BB Note Offset Setup Mixt Combo",0,"Busbar Offsets",0,None,"BB Note Offset Setup Mixt Combo Generator setting"</v>
      </c>
      <c r="N730" s="108"/>
      <c r="O730" s="108"/>
      <c r="P730" s="108"/>
      <c r="Q730" s="108"/>
    </row>
    <row r="731" spans="1:17" ht="15" customHeight="1" x14ac:dyDescent="0.2">
      <c r="A731" s="115">
        <v>10</v>
      </c>
      <c r="C731" s="95">
        <f>C724+6</f>
        <v>2734</v>
      </c>
      <c r="D731" s="95" t="s">
        <v>2900</v>
      </c>
      <c r="E731" s="113" t="s">
        <v>2901</v>
      </c>
      <c r="F731" s="95" t="s">
        <v>875</v>
      </c>
      <c r="G731" s="95">
        <v>84</v>
      </c>
      <c r="H731" s="95" t="s">
        <v>749</v>
      </c>
      <c r="J731" s="131" t="str">
        <f t="shared" ref="J731:J736" si="127">CONCATENATE(E731, ", start note of busbar on manual")</f>
        <v>Note Offset Busbar 10 Combo Gen., start note of busbar on manual</v>
      </c>
      <c r="K731" s="98" t="str">
        <f t="shared" si="121"/>
        <v>2734,"Note Offset Busbar 10 Combo Gen.",0,"eep_valid",84,Numeric,"Note Offset Busbar 10 Combo Gen., start note of busbar on manual"</v>
      </c>
    </row>
    <row r="732" spans="1:17" ht="15" customHeight="1" x14ac:dyDescent="0.2">
      <c r="A732" s="115">
        <v>11</v>
      </c>
      <c r="C732" s="112">
        <f>C731+1</f>
        <v>2735</v>
      </c>
      <c r="D732" s="95" t="s">
        <v>2900</v>
      </c>
      <c r="E732" s="113" t="s">
        <v>2902</v>
      </c>
      <c r="F732" s="95" t="s">
        <v>875</v>
      </c>
      <c r="G732" s="95">
        <v>84</v>
      </c>
      <c r="H732" s="95" t="s">
        <v>749</v>
      </c>
      <c r="J732" s="131" t="str">
        <f t="shared" si="127"/>
        <v>Note Offset Busbar 11 Combo Gen., start note of busbar on manual</v>
      </c>
      <c r="K732" s="98" t="str">
        <f t="shared" si="121"/>
        <v>2735,"Note Offset Busbar 11 Combo Gen.",0,"eep_valid",84,Numeric,"Note Offset Busbar 11 Combo Gen., start note of busbar on manual"</v>
      </c>
    </row>
    <row r="733" spans="1:17" ht="15" customHeight="1" x14ac:dyDescent="0.2">
      <c r="A733" s="115">
        <v>12</v>
      </c>
      <c r="C733" s="112">
        <f>C732+1</f>
        <v>2736</v>
      </c>
      <c r="D733" s="95" t="s">
        <v>2900</v>
      </c>
      <c r="E733" s="113" t="s">
        <v>2903</v>
      </c>
      <c r="F733" s="95" t="s">
        <v>875</v>
      </c>
      <c r="G733" s="95">
        <v>84</v>
      </c>
      <c r="H733" s="95" t="s">
        <v>749</v>
      </c>
      <c r="J733" s="131" t="str">
        <f t="shared" si="127"/>
        <v>Note Offset Busbar 12 Combo Gen., start note of busbar on manual</v>
      </c>
      <c r="K733" s="98" t="str">
        <f t="shared" si="121"/>
        <v>2736,"Note Offset Busbar 12 Combo Gen.",0,"eep_valid",84,Numeric,"Note Offset Busbar 12 Combo Gen., start note of busbar on manual"</v>
      </c>
    </row>
    <row r="734" spans="1:17" ht="15" customHeight="1" x14ac:dyDescent="0.2">
      <c r="A734" s="115">
        <v>13</v>
      </c>
      <c r="C734" s="112">
        <f>C733+1</f>
        <v>2737</v>
      </c>
      <c r="D734" s="95" t="s">
        <v>2900</v>
      </c>
      <c r="E734" s="113" t="s">
        <v>2904</v>
      </c>
      <c r="F734" s="95" t="s">
        <v>875</v>
      </c>
      <c r="G734" s="95">
        <v>84</v>
      </c>
      <c r="H734" s="95" t="s">
        <v>749</v>
      </c>
      <c r="J734" s="131" t="str">
        <f t="shared" si="127"/>
        <v>Note Offset Busbar 13 Combo Gen., start note of busbar on manual</v>
      </c>
      <c r="K734" s="98" t="str">
        <f t="shared" si="121"/>
        <v>2737,"Note Offset Busbar 13 Combo Gen.",0,"eep_valid",84,Numeric,"Note Offset Busbar 13 Combo Gen., start note of busbar on manual"</v>
      </c>
    </row>
    <row r="735" spans="1:17" ht="15" customHeight="1" x14ac:dyDescent="0.2">
      <c r="A735" s="115">
        <v>14</v>
      </c>
      <c r="C735" s="112">
        <f>C734+1</f>
        <v>2738</v>
      </c>
      <c r="D735" s="95" t="s">
        <v>2900</v>
      </c>
      <c r="E735" s="113" t="s">
        <v>2905</v>
      </c>
      <c r="F735" s="95" t="s">
        <v>875</v>
      </c>
      <c r="G735" s="95">
        <v>84</v>
      </c>
      <c r="H735" s="95" t="s">
        <v>749</v>
      </c>
      <c r="J735" s="131" t="str">
        <f t="shared" si="127"/>
        <v>Note Offset Busbar 14 Combo Gen., start note of busbar on manual</v>
      </c>
      <c r="K735" s="98" t="str">
        <f t="shared" si="121"/>
        <v>2738,"Note Offset Busbar 14 Combo Gen.",0,"eep_valid",84,Numeric,"Note Offset Busbar 14 Combo Gen., start note of busbar on manual"</v>
      </c>
    </row>
    <row r="736" spans="1:17" ht="15" customHeight="1" x14ac:dyDescent="0.2">
      <c r="A736" s="115">
        <v>15</v>
      </c>
      <c r="C736" s="112">
        <f>C735+1</f>
        <v>2739</v>
      </c>
      <c r="D736" s="95" t="s">
        <v>2900</v>
      </c>
      <c r="E736" s="113" t="s">
        <v>2906</v>
      </c>
      <c r="F736" s="95" t="s">
        <v>875</v>
      </c>
      <c r="G736" s="95">
        <v>84</v>
      </c>
      <c r="H736" s="95" t="s">
        <v>749</v>
      </c>
      <c r="J736" s="131" t="str">
        <f t="shared" si="127"/>
        <v>Note Offset Busbar 15 Combo Gen., start note of busbar on manual</v>
      </c>
      <c r="K736" s="98" t="str">
        <f t="shared" si="121"/>
        <v>2739,"Note Offset Busbar 15 Combo Gen.",0,"eep_valid",84,Numeric,"Note Offset Busbar 15 Combo Gen., start note of busbar on manual"</v>
      </c>
    </row>
    <row r="737" spans="1:17" ht="15" customHeight="1" x14ac:dyDescent="0.2">
      <c r="A737" s="115"/>
      <c r="C737" s="108" t="s">
        <v>228</v>
      </c>
      <c r="D737" s="93"/>
      <c r="E737" s="109" t="s">
        <v>2770</v>
      </c>
      <c r="F737" s="108" t="s">
        <v>726</v>
      </c>
      <c r="G737" s="108">
        <v>0</v>
      </c>
      <c r="H737" s="108" t="s">
        <v>234</v>
      </c>
      <c r="I737" s="108"/>
      <c r="J737" s="133" t="s">
        <v>2771</v>
      </c>
      <c r="K737" s="98" t="str">
        <f t="shared" si="121"/>
        <v>#,"Current Mixture Levels for Drawbar 10",0,"Mixture Setup",0,None,"Mixture Levels (temp)"</v>
      </c>
    </row>
    <row r="738" spans="1:17" ht="15" customHeight="1" x14ac:dyDescent="0.2">
      <c r="A738" s="115"/>
      <c r="C738" s="95">
        <v>1416</v>
      </c>
      <c r="D738" s="95" t="s">
        <v>1409</v>
      </c>
      <c r="E738" s="113" t="s">
        <v>2772</v>
      </c>
      <c r="F738" s="95" t="s">
        <v>1250</v>
      </c>
      <c r="G738" s="95">
        <v>127</v>
      </c>
      <c r="H738" s="95" t="s">
        <v>696</v>
      </c>
      <c r="J738" s="131" t="str">
        <f>CONCATENATE(E738," (temporary value loaded from mixture setup")</f>
        <v>Mixt DB 10 Current Level from Busbar 10 (temporary value loaded from mixture setup</v>
      </c>
      <c r="K738" s="98" t="str">
        <f t="shared" si="121"/>
        <v>1416,"Mixt DB 10 Current Level from Busbar 10",0,"temp_valid",127,Track,"Mixt DB 10 Current Level from Busbar 10 (temporary value loaded from mixture setup"</v>
      </c>
    </row>
    <row r="739" spans="1:17" ht="15" customHeight="1" x14ac:dyDescent="0.2">
      <c r="A739" s="115"/>
      <c r="C739" s="112">
        <f>C738+1</f>
        <v>1417</v>
      </c>
      <c r="D739" s="95" t="s">
        <v>1409</v>
      </c>
      <c r="E739" s="113" t="s">
        <v>2773</v>
      </c>
      <c r="F739" s="95" t="s">
        <v>1250</v>
      </c>
      <c r="G739" s="95">
        <v>127</v>
      </c>
      <c r="H739" s="95" t="s">
        <v>696</v>
      </c>
      <c r="J739" s="131" t="str">
        <f t="shared" ref="J739:J743" si="128">CONCATENATE(E739," (temporary value loaded from mixture setup")</f>
        <v>Mixt DB 10 Current Level from Busbar 11 (temporary value loaded from mixture setup</v>
      </c>
      <c r="K739" s="98" t="str">
        <f t="shared" si="121"/>
        <v>1417,"Mixt DB 10 Current Level from Busbar 11",0,"temp_valid",127,Track,"Mixt DB 10 Current Level from Busbar 11 (temporary value loaded from mixture setup"</v>
      </c>
    </row>
    <row r="740" spans="1:17" ht="15" customHeight="1" x14ac:dyDescent="0.2">
      <c r="A740" s="115"/>
      <c r="C740" s="112">
        <f>C739+1</f>
        <v>1418</v>
      </c>
      <c r="D740" s="95" t="s">
        <v>1409</v>
      </c>
      <c r="E740" s="113" t="s">
        <v>2774</v>
      </c>
      <c r="F740" s="95" t="s">
        <v>1250</v>
      </c>
      <c r="G740" s="95">
        <v>127</v>
      </c>
      <c r="H740" s="95" t="s">
        <v>696</v>
      </c>
      <c r="J740" s="131" t="str">
        <f t="shared" si="128"/>
        <v>Mixt DB 10 Current Level from Busbar 12 (temporary value loaded from mixture setup</v>
      </c>
      <c r="K740" s="98" t="str">
        <f t="shared" si="121"/>
        <v>1418,"Mixt DB 10 Current Level from Busbar 12",0,"temp_valid",127,Track,"Mixt DB 10 Current Level from Busbar 12 (temporary value loaded from mixture setup"</v>
      </c>
    </row>
    <row r="741" spans="1:17" ht="15" customHeight="1" x14ac:dyDescent="0.2">
      <c r="A741" s="115"/>
      <c r="C741" s="112">
        <f>C740+1</f>
        <v>1419</v>
      </c>
      <c r="D741" s="95" t="s">
        <v>1409</v>
      </c>
      <c r="E741" s="113" t="s">
        <v>2775</v>
      </c>
      <c r="F741" s="95" t="s">
        <v>1250</v>
      </c>
      <c r="G741" s="95">
        <v>127</v>
      </c>
      <c r="H741" s="95" t="s">
        <v>696</v>
      </c>
      <c r="J741" s="131" t="str">
        <f t="shared" si="128"/>
        <v>Mixt DB 10 Current Level from Busbar 13 (temporary value loaded from mixture setup</v>
      </c>
      <c r="K741" s="98" t="str">
        <f t="shared" si="121"/>
        <v>1419,"Mixt DB 10 Current Level from Busbar 13",0,"temp_valid",127,Track,"Mixt DB 10 Current Level from Busbar 13 (temporary value loaded from mixture setup"</v>
      </c>
    </row>
    <row r="742" spans="1:17" ht="15" customHeight="1" x14ac:dyDescent="0.2">
      <c r="A742" s="115"/>
      <c r="C742" s="112">
        <f>C741+1</f>
        <v>1420</v>
      </c>
      <c r="D742" s="95" t="s">
        <v>1409</v>
      </c>
      <c r="E742" s="113" t="s">
        <v>2776</v>
      </c>
      <c r="F742" s="95" t="s">
        <v>1250</v>
      </c>
      <c r="G742" s="95">
        <v>127</v>
      </c>
      <c r="H742" s="95" t="s">
        <v>696</v>
      </c>
      <c r="J742" s="131" t="str">
        <f t="shared" si="128"/>
        <v>Mixt DB 10 Current Level from Busbar 14 (temporary value loaded from mixture setup</v>
      </c>
      <c r="K742" s="98" t="str">
        <f t="shared" si="121"/>
        <v>1420,"Mixt DB 10 Current Level from Busbar 14",0,"temp_valid",127,Track,"Mixt DB 10 Current Level from Busbar 14 (temporary value loaded from mixture setup"</v>
      </c>
    </row>
    <row r="743" spans="1:17" ht="15" customHeight="1" x14ac:dyDescent="0.2">
      <c r="A743" s="115"/>
      <c r="C743" s="112">
        <f>C742+1</f>
        <v>1421</v>
      </c>
      <c r="D743" s="95" t="s">
        <v>1409</v>
      </c>
      <c r="E743" s="113" t="s">
        <v>2777</v>
      </c>
      <c r="F743" s="95" t="s">
        <v>1250</v>
      </c>
      <c r="G743" s="95">
        <v>127</v>
      </c>
      <c r="H743" s="95" t="s">
        <v>696</v>
      </c>
      <c r="J743" s="131" t="str">
        <f t="shared" si="128"/>
        <v>Mixt DB 10 Current Level from Busbar 15 (temporary value loaded from mixture setup</v>
      </c>
      <c r="K743" s="98" t="str">
        <f t="shared" si="121"/>
        <v>1421,"Mixt DB 10 Current Level from Busbar 15",0,"temp_valid",127,Track,"Mixt DB 10 Current Level from Busbar 15 (temporary value loaded from mixture setup"</v>
      </c>
    </row>
    <row r="744" spans="1:17" s="93" customFormat="1" ht="15" customHeight="1" x14ac:dyDescent="0.2">
      <c r="A744" s="115"/>
      <c r="C744" s="108" t="s">
        <v>228</v>
      </c>
      <c r="E744" s="109" t="s">
        <v>2790</v>
      </c>
      <c r="F744" s="108" t="s">
        <v>726</v>
      </c>
      <c r="G744" s="108">
        <v>0</v>
      </c>
      <c r="H744" s="108" t="s">
        <v>234</v>
      </c>
      <c r="I744" s="108"/>
      <c r="J744" s="134" t="str">
        <f>CONCATENATE(E744," Generator setting, Busbars may not be assigned to more than one Mixture!")</f>
        <v>Current Mixture Levels for Drawbar 11 Generator setting, Busbars may not be assigned to more than one Mixture!</v>
      </c>
      <c r="K744" s="98" t="str">
        <f t="shared" si="121"/>
        <v>#,"Current Mixture Levels for Drawbar 11",0,"Mixture Setup",0,None,"Current Mixture Levels for Drawbar 11 Generator setting, Busbars may not be assigned to more than one Mixture!"</v>
      </c>
      <c r="N744" s="108"/>
      <c r="O744" s="108"/>
      <c r="P744" s="108"/>
      <c r="Q744" s="108"/>
    </row>
    <row r="745" spans="1:17" ht="15" customHeight="1" x14ac:dyDescent="0.2">
      <c r="A745" s="115"/>
      <c r="C745" s="95">
        <v>1424</v>
      </c>
      <c r="D745" s="95" t="s">
        <v>1409</v>
      </c>
      <c r="E745" s="113" t="s">
        <v>2778</v>
      </c>
      <c r="F745" s="95" t="s">
        <v>1250</v>
      </c>
      <c r="G745" s="95">
        <v>127</v>
      </c>
      <c r="H745" s="95" t="s">
        <v>696</v>
      </c>
      <c r="J745" s="131" t="str">
        <f>CONCATENATE(E745," (temporary value loaded from mixture setup")</f>
        <v>Mixt DB 11 Current Level from Busbar 10 (temporary value loaded from mixture setup</v>
      </c>
      <c r="K745" s="98" t="str">
        <f t="shared" si="121"/>
        <v>1424,"Mixt DB 11 Current Level from Busbar 10",0,"temp_valid",127,Track,"Mixt DB 11 Current Level from Busbar 10 (temporary value loaded from mixture setup"</v>
      </c>
    </row>
    <row r="746" spans="1:17" ht="15" customHeight="1" x14ac:dyDescent="0.2">
      <c r="A746" s="115"/>
      <c r="C746" s="112">
        <f>C745+1</f>
        <v>1425</v>
      </c>
      <c r="D746" s="95" t="s">
        <v>1409</v>
      </c>
      <c r="E746" s="113" t="s">
        <v>2779</v>
      </c>
      <c r="F746" s="95" t="s">
        <v>1250</v>
      </c>
      <c r="G746" s="95">
        <v>127</v>
      </c>
      <c r="H746" s="95" t="s">
        <v>696</v>
      </c>
      <c r="J746" s="131" t="str">
        <f t="shared" ref="J746:J750" si="129">CONCATENATE(E746," (temporary value loaded from mixture setup")</f>
        <v>Mixt DB 11 Current Level from Busbar 11 (temporary value loaded from mixture setup</v>
      </c>
      <c r="K746" s="98" t="str">
        <f t="shared" si="121"/>
        <v>1425,"Mixt DB 11 Current Level from Busbar 11",0,"temp_valid",127,Track,"Mixt DB 11 Current Level from Busbar 11 (temporary value loaded from mixture setup"</v>
      </c>
    </row>
    <row r="747" spans="1:17" ht="15" customHeight="1" x14ac:dyDescent="0.2">
      <c r="A747" s="115"/>
      <c r="C747" s="112">
        <f>C746+1</f>
        <v>1426</v>
      </c>
      <c r="D747" s="95" t="s">
        <v>1409</v>
      </c>
      <c r="E747" s="113" t="s">
        <v>2780</v>
      </c>
      <c r="F747" s="95" t="s">
        <v>1250</v>
      </c>
      <c r="G747" s="95">
        <v>127</v>
      </c>
      <c r="H747" s="95" t="s">
        <v>696</v>
      </c>
      <c r="J747" s="131" t="str">
        <f t="shared" si="129"/>
        <v>Mixt DB 11 Current Level from Busbar 12 (temporary value loaded from mixture setup</v>
      </c>
      <c r="K747" s="98" t="str">
        <f t="shared" si="121"/>
        <v>1426,"Mixt DB 11 Current Level from Busbar 12",0,"temp_valid",127,Track,"Mixt DB 11 Current Level from Busbar 12 (temporary value loaded from mixture setup"</v>
      </c>
    </row>
    <row r="748" spans="1:17" ht="15" customHeight="1" x14ac:dyDescent="0.2">
      <c r="A748" s="115"/>
      <c r="C748" s="112">
        <f>C747+1</f>
        <v>1427</v>
      </c>
      <c r="D748" s="95" t="s">
        <v>1409</v>
      </c>
      <c r="E748" s="113" t="s">
        <v>2781</v>
      </c>
      <c r="F748" s="95" t="s">
        <v>1250</v>
      </c>
      <c r="G748" s="95">
        <v>127</v>
      </c>
      <c r="H748" s="95" t="s">
        <v>696</v>
      </c>
      <c r="J748" s="131" t="str">
        <f t="shared" si="129"/>
        <v>Mixt DB 11 Current Level from Busbar 13 (temporary value loaded from mixture setup</v>
      </c>
      <c r="K748" s="98" t="str">
        <f t="shared" si="121"/>
        <v>1427,"Mixt DB 11 Current Level from Busbar 13",0,"temp_valid",127,Track,"Mixt DB 11 Current Level from Busbar 13 (temporary value loaded from mixture setup"</v>
      </c>
    </row>
    <row r="749" spans="1:17" ht="15" customHeight="1" x14ac:dyDescent="0.2">
      <c r="A749" s="115"/>
      <c r="C749" s="112">
        <f>C748+1</f>
        <v>1428</v>
      </c>
      <c r="D749" s="95" t="s">
        <v>1409</v>
      </c>
      <c r="E749" s="113" t="s">
        <v>2782</v>
      </c>
      <c r="F749" s="95" t="s">
        <v>1250</v>
      </c>
      <c r="G749" s="95">
        <v>127</v>
      </c>
      <c r="H749" s="95" t="s">
        <v>696</v>
      </c>
      <c r="J749" s="131" t="str">
        <f t="shared" si="129"/>
        <v>Mixt DB 11 Current Level from Busbar 14 (temporary value loaded from mixture setup</v>
      </c>
      <c r="K749" s="98" t="str">
        <f t="shared" si="121"/>
        <v>1428,"Mixt DB 11 Current Level from Busbar 14",0,"temp_valid",127,Track,"Mixt DB 11 Current Level from Busbar 14 (temporary value loaded from mixture setup"</v>
      </c>
    </row>
    <row r="750" spans="1:17" ht="15" customHeight="1" x14ac:dyDescent="0.2">
      <c r="A750" s="115"/>
      <c r="C750" s="112">
        <f>C749+1</f>
        <v>1429</v>
      </c>
      <c r="D750" s="95" t="s">
        <v>1409</v>
      </c>
      <c r="E750" s="113" t="s">
        <v>2783</v>
      </c>
      <c r="F750" s="95" t="s">
        <v>1250</v>
      </c>
      <c r="G750" s="95">
        <v>127</v>
      </c>
      <c r="H750" s="95" t="s">
        <v>696</v>
      </c>
      <c r="J750" s="131" t="str">
        <f t="shared" si="129"/>
        <v>Mixt DB 11 Current Level from Busbar 15 (temporary value loaded from mixture setup</v>
      </c>
      <c r="K750" s="98" t="str">
        <f t="shared" si="121"/>
        <v>1429,"Mixt DB 11 Current Level from Busbar 15",0,"temp_valid",127,Track,"Mixt DB 11 Current Level from Busbar 15 (temporary value loaded from mixture setup"</v>
      </c>
    </row>
    <row r="751" spans="1:17" s="93" customFormat="1" ht="15" customHeight="1" x14ac:dyDescent="0.2">
      <c r="A751" s="115"/>
      <c r="C751" s="108" t="s">
        <v>228</v>
      </c>
      <c r="E751" s="109" t="s">
        <v>2791</v>
      </c>
      <c r="F751" s="108" t="s">
        <v>726</v>
      </c>
      <c r="G751" s="108">
        <v>0</v>
      </c>
      <c r="H751" s="108" t="s">
        <v>234</v>
      </c>
      <c r="I751" s="108"/>
      <c r="J751" s="134" t="str">
        <f>CONCATENATE(E751," Generator setting, Busbars may not be assigned to more than one Mixture!")</f>
        <v>Current Mixture Levels for Drawbar 12 Generator setting, Busbars may not be assigned to more than one Mixture!</v>
      </c>
      <c r="K751" s="98" t="str">
        <f t="shared" si="121"/>
        <v>#,"Current Mixture Levels for Drawbar 12",0,"Mixture Setup",0,None,"Current Mixture Levels for Drawbar 12 Generator setting, Busbars may not be assigned to more than one Mixture!"</v>
      </c>
      <c r="N751" s="108"/>
      <c r="O751" s="108"/>
      <c r="P751" s="108"/>
      <c r="Q751" s="108"/>
    </row>
    <row r="752" spans="1:17" ht="15" customHeight="1" x14ac:dyDescent="0.2">
      <c r="A752" s="115"/>
      <c r="C752" s="95">
        <v>1432</v>
      </c>
      <c r="D752" s="95" t="s">
        <v>1409</v>
      </c>
      <c r="E752" s="113" t="s">
        <v>2784</v>
      </c>
      <c r="F752" s="95" t="s">
        <v>1250</v>
      </c>
      <c r="G752" s="95">
        <v>127</v>
      </c>
      <c r="H752" s="95" t="s">
        <v>696</v>
      </c>
      <c r="J752" s="131" t="str">
        <f>CONCATENATE(E752," (temporary value loaded from mixture setup")</f>
        <v>Mixt DB 12 Current Level from Busbar 10 (temporary value loaded from mixture setup</v>
      </c>
      <c r="K752" s="98" t="str">
        <f t="shared" si="121"/>
        <v>1432,"Mixt DB 12 Current Level from Busbar 10",0,"temp_valid",127,Track,"Mixt DB 12 Current Level from Busbar 10 (temporary value loaded from mixture setup"</v>
      </c>
    </row>
    <row r="753" spans="1:17" ht="15" customHeight="1" x14ac:dyDescent="0.2">
      <c r="A753" s="115"/>
      <c r="C753" s="112">
        <f>C752+1</f>
        <v>1433</v>
      </c>
      <c r="D753" s="95" t="s">
        <v>1409</v>
      </c>
      <c r="E753" s="113" t="s">
        <v>2785</v>
      </c>
      <c r="F753" s="95" t="s">
        <v>1250</v>
      </c>
      <c r="G753" s="95">
        <v>127</v>
      </c>
      <c r="H753" s="95" t="s">
        <v>696</v>
      </c>
      <c r="J753" s="131" t="str">
        <f t="shared" ref="J753:J757" si="130">CONCATENATE(E753," (temporary value loaded from mixture setup")</f>
        <v>Mixt DB 12 Current Level from Busbar 11 (temporary value loaded from mixture setup</v>
      </c>
      <c r="K753" s="98" t="str">
        <f t="shared" si="121"/>
        <v>1433,"Mixt DB 12 Current Level from Busbar 11",0,"temp_valid",127,Track,"Mixt DB 12 Current Level from Busbar 11 (temporary value loaded from mixture setup"</v>
      </c>
    </row>
    <row r="754" spans="1:17" ht="15" customHeight="1" x14ac:dyDescent="0.2">
      <c r="A754" s="115"/>
      <c r="C754" s="112">
        <f>C753+1</f>
        <v>1434</v>
      </c>
      <c r="D754" s="95" t="s">
        <v>1409</v>
      </c>
      <c r="E754" s="113" t="s">
        <v>2786</v>
      </c>
      <c r="F754" s="95" t="s">
        <v>1250</v>
      </c>
      <c r="G754" s="95">
        <v>127</v>
      </c>
      <c r="H754" s="95" t="s">
        <v>696</v>
      </c>
      <c r="J754" s="131" t="str">
        <f t="shared" si="130"/>
        <v>Mixt DB 12 Current Level from Busbar 12 (temporary value loaded from mixture setup</v>
      </c>
      <c r="K754" s="98" t="str">
        <f t="shared" si="121"/>
        <v>1434,"Mixt DB 12 Current Level from Busbar 12",0,"temp_valid",127,Track,"Mixt DB 12 Current Level from Busbar 12 (temporary value loaded from mixture setup"</v>
      </c>
    </row>
    <row r="755" spans="1:17" ht="15" customHeight="1" x14ac:dyDescent="0.2">
      <c r="A755" s="115"/>
      <c r="C755" s="112">
        <f>C754+1</f>
        <v>1435</v>
      </c>
      <c r="D755" s="95" t="s">
        <v>1409</v>
      </c>
      <c r="E755" s="113" t="s">
        <v>2787</v>
      </c>
      <c r="F755" s="95" t="s">
        <v>1250</v>
      </c>
      <c r="G755" s="95">
        <v>127</v>
      </c>
      <c r="H755" s="95" t="s">
        <v>696</v>
      </c>
      <c r="J755" s="131" t="str">
        <f t="shared" si="130"/>
        <v>Mixt DB 12 Current Level from Busbar 13 (temporary value loaded from mixture setup</v>
      </c>
      <c r="K755" s="98" t="str">
        <f t="shared" si="121"/>
        <v>1435,"Mixt DB 12 Current Level from Busbar 13",0,"temp_valid",127,Track,"Mixt DB 12 Current Level from Busbar 13 (temporary value loaded from mixture setup"</v>
      </c>
    </row>
    <row r="756" spans="1:17" ht="15" customHeight="1" x14ac:dyDescent="0.2">
      <c r="A756" s="115"/>
      <c r="C756" s="112">
        <f>C755+1</f>
        <v>1436</v>
      </c>
      <c r="D756" s="95" t="s">
        <v>1409</v>
      </c>
      <c r="E756" s="113" t="s">
        <v>2788</v>
      </c>
      <c r="F756" s="95" t="s">
        <v>1250</v>
      </c>
      <c r="G756" s="95">
        <v>127</v>
      </c>
      <c r="H756" s="95" t="s">
        <v>696</v>
      </c>
      <c r="J756" s="131" t="str">
        <f t="shared" si="130"/>
        <v>Mixt DB 12 Current Level from Busbar 14 (temporary value loaded from mixture setup</v>
      </c>
      <c r="K756" s="98" t="str">
        <f t="shared" si="121"/>
        <v>1436,"Mixt DB 12 Current Level from Busbar 14",0,"temp_valid",127,Track,"Mixt DB 12 Current Level from Busbar 14 (temporary value loaded from mixture setup"</v>
      </c>
    </row>
    <row r="757" spans="1:17" ht="15" customHeight="1" x14ac:dyDescent="0.2">
      <c r="A757" s="115"/>
      <c r="C757" s="112">
        <f>C756+1</f>
        <v>1437</v>
      </c>
      <c r="D757" s="95" t="s">
        <v>1409</v>
      </c>
      <c r="E757" s="113" t="s">
        <v>2789</v>
      </c>
      <c r="F757" s="95" t="s">
        <v>1250</v>
      </c>
      <c r="G757" s="95">
        <v>127</v>
      </c>
      <c r="H757" s="95" t="s">
        <v>696</v>
      </c>
      <c r="J757" s="131" t="str">
        <f t="shared" si="130"/>
        <v>Mixt DB 12 Current Level from Busbar 15 (temporary value loaded from mixture setup</v>
      </c>
      <c r="K757" s="98" t="str">
        <f t="shared" si="121"/>
        <v>1437,"Mixt DB 12 Current Level from Busbar 15",0,"temp_valid",127,Track,"Mixt DB 12 Current Level from Busbar 15 (temporary value loaded from mixture setup"</v>
      </c>
    </row>
    <row r="758" spans="1:17" s="93" customFormat="1" ht="15" customHeight="1" x14ac:dyDescent="0.2">
      <c r="A758" s="115"/>
      <c r="C758" s="108" t="s">
        <v>228</v>
      </c>
      <c r="E758" s="109" t="s">
        <v>2861</v>
      </c>
      <c r="F758" s="108" t="s">
        <v>726</v>
      </c>
      <c r="G758" s="108">
        <v>0</v>
      </c>
      <c r="H758" s="108" t="s">
        <v>234</v>
      </c>
      <c r="I758" s="108"/>
      <c r="J758" s="134" t="str">
        <f>CONCATENATE(E758," Generator setting, Busbars may not be assigned to more than one Mixture!")</f>
        <v>Mixt Lvl Setup for Drawbar 10, H100 Wiring Generator setting, Busbars may not be assigned to more than one Mixture!</v>
      </c>
      <c r="K758" s="98" t="str">
        <f t="shared" si="121"/>
        <v>#,"Mixt Lvl Setup for Drawbar 10, H100 Wiring",0,"Mixture Setup",0,None,"Mixt Lvl Setup for Drawbar 10, H100 Wiring Generator setting, Busbars may not be assigned to more than one Mixture!"</v>
      </c>
      <c r="N758" s="108"/>
      <c r="O758" s="108"/>
      <c r="P758" s="108"/>
      <c r="Q758" s="108"/>
    </row>
    <row r="759" spans="1:17" ht="15" customHeight="1" x14ac:dyDescent="0.2">
      <c r="A759" s="115">
        <v>10</v>
      </c>
      <c r="C759" s="95">
        <v>2800</v>
      </c>
      <c r="D759" s="95" t="s">
        <v>1409</v>
      </c>
      <c r="E759" s="113" t="s">
        <v>2862</v>
      </c>
      <c r="F759" s="95" t="s">
        <v>875</v>
      </c>
      <c r="G759" s="95">
        <v>127</v>
      </c>
      <c r="H759" s="95" t="s">
        <v>696</v>
      </c>
      <c r="J759" s="135" t="str">
        <f t="shared" ref="J759:J764" si="131">CONCATENATE(E759," (each busbar may not be assigned to more than one mixture drawbar!")</f>
        <v>Mixt DB 10 Hammond Setup, Lvl from Busbar 10 (each busbar may not be assigned to more than one mixture drawbar!</v>
      </c>
      <c r="K759" s="98" t="str">
        <f t="shared" si="121"/>
        <v>2800,"Mixt DB 10 Hammond Setup, Lvl from Busbar 10",0,"eep_valid",127,Track,"Mixt DB 10 Hammond Setup, Lvl from Busbar 10 (each busbar may not be assigned to more than one mixture drawbar!"</v>
      </c>
    </row>
    <row r="760" spans="1:17" ht="15" customHeight="1" x14ac:dyDescent="0.2">
      <c r="A760" s="115">
        <v>11</v>
      </c>
      <c r="C760" s="112">
        <f>C759+1</f>
        <v>2801</v>
      </c>
      <c r="D760" s="95" t="s">
        <v>1409</v>
      </c>
      <c r="E760" s="113" t="s">
        <v>2863</v>
      </c>
      <c r="F760" s="95" t="s">
        <v>875</v>
      </c>
      <c r="G760" s="95">
        <v>127</v>
      </c>
      <c r="H760" s="95" t="s">
        <v>696</v>
      </c>
      <c r="J760" s="135" t="str">
        <f t="shared" si="131"/>
        <v>Mixt DB 10 Hammond Setup, Lvl from Busbar 11 (each busbar may not be assigned to more than one mixture drawbar!</v>
      </c>
      <c r="K760" s="98" t="str">
        <f t="shared" si="121"/>
        <v>2801,"Mixt DB 10 Hammond Setup, Lvl from Busbar 11",0,"eep_valid",127,Track,"Mixt DB 10 Hammond Setup, Lvl from Busbar 11 (each busbar may not be assigned to more than one mixture drawbar!"</v>
      </c>
    </row>
    <row r="761" spans="1:17" ht="15" customHeight="1" x14ac:dyDescent="0.2">
      <c r="A761" s="115">
        <v>12</v>
      </c>
      <c r="C761" s="112">
        <f>C760+1</f>
        <v>2802</v>
      </c>
      <c r="D761" s="95" t="s">
        <v>1409</v>
      </c>
      <c r="E761" s="113" t="s">
        <v>2864</v>
      </c>
      <c r="F761" s="95" t="s">
        <v>875</v>
      </c>
      <c r="G761" s="95">
        <v>127</v>
      </c>
      <c r="H761" s="95" t="s">
        <v>696</v>
      </c>
      <c r="J761" s="135" t="str">
        <f t="shared" si="131"/>
        <v>Mixt DB 10 Hammond Setup, Lvl from Busbar 12 (each busbar may not be assigned to more than one mixture drawbar!</v>
      </c>
      <c r="K761" s="98" t="str">
        <f t="shared" si="121"/>
        <v>2802,"Mixt DB 10 Hammond Setup, Lvl from Busbar 12",0,"eep_valid",127,Track,"Mixt DB 10 Hammond Setup, Lvl from Busbar 12 (each busbar may not be assigned to more than one mixture drawbar!"</v>
      </c>
    </row>
    <row r="762" spans="1:17" ht="15" customHeight="1" x14ac:dyDescent="0.2">
      <c r="A762" s="115">
        <v>13</v>
      </c>
      <c r="C762" s="112">
        <f>C761+1</f>
        <v>2803</v>
      </c>
      <c r="D762" s="95" t="s">
        <v>1409</v>
      </c>
      <c r="E762" s="113" t="s">
        <v>2865</v>
      </c>
      <c r="F762" s="95" t="s">
        <v>875</v>
      </c>
      <c r="G762" s="95">
        <v>127</v>
      </c>
      <c r="H762" s="95" t="s">
        <v>696</v>
      </c>
      <c r="J762" s="135" t="str">
        <f t="shared" si="131"/>
        <v>Mixt DB 10 Hammond Setup, Lvl from Busbar 13 (each busbar may not be assigned to more than one mixture drawbar!</v>
      </c>
      <c r="K762" s="98" t="str">
        <f t="shared" si="121"/>
        <v>2803,"Mixt DB 10 Hammond Setup, Lvl from Busbar 13",0,"eep_valid",127,Track,"Mixt DB 10 Hammond Setup, Lvl from Busbar 13 (each busbar may not be assigned to more than one mixture drawbar!"</v>
      </c>
    </row>
    <row r="763" spans="1:17" ht="15" customHeight="1" x14ac:dyDescent="0.2">
      <c r="A763" s="115">
        <v>14</v>
      </c>
      <c r="C763" s="112">
        <f>C762+1</f>
        <v>2804</v>
      </c>
      <c r="D763" s="95" t="s">
        <v>1409</v>
      </c>
      <c r="E763" s="113" t="s">
        <v>2866</v>
      </c>
      <c r="F763" s="95" t="s">
        <v>875</v>
      </c>
      <c r="G763" s="95">
        <v>127</v>
      </c>
      <c r="H763" s="95" t="s">
        <v>696</v>
      </c>
      <c r="J763" s="135" t="str">
        <f t="shared" si="131"/>
        <v>Mixt DB 10 Hammond Setup, Lvl from Busbar 14 (each busbar may not be assigned to more than one mixture drawbar!</v>
      </c>
      <c r="K763" s="98" t="str">
        <f t="shared" si="121"/>
        <v>2804,"Mixt DB 10 Hammond Setup, Lvl from Busbar 14",0,"eep_valid",127,Track,"Mixt DB 10 Hammond Setup, Lvl from Busbar 14 (each busbar may not be assigned to more than one mixture drawbar!"</v>
      </c>
    </row>
    <row r="764" spans="1:17" ht="15" customHeight="1" x14ac:dyDescent="0.2">
      <c r="A764" s="115">
        <v>15</v>
      </c>
      <c r="C764" s="112">
        <f>C763+1</f>
        <v>2805</v>
      </c>
      <c r="D764" s="95" t="s">
        <v>1409</v>
      </c>
      <c r="E764" s="113" t="s">
        <v>2867</v>
      </c>
      <c r="F764" s="95" t="s">
        <v>875</v>
      </c>
      <c r="G764" s="95">
        <v>127</v>
      </c>
      <c r="H764" s="95" t="s">
        <v>696</v>
      </c>
      <c r="J764" s="135" t="str">
        <f t="shared" si="131"/>
        <v>Mixt DB 10 Hammond Setup, Lvl from Busbar 15 (each busbar may not be assigned to more than one mixture drawbar!</v>
      </c>
      <c r="K764" s="98" t="str">
        <f t="shared" si="121"/>
        <v>2805,"Mixt DB 10 Hammond Setup, Lvl from Busbar 15",0,"eep_valid",127,Track,"Mixt DB 10 Hammond Setup, Lvl from Busbar 15 (each busbar may not be assigned to more than one mixture drawbar!"</v>
      </c>
    </row>
    <row r="765" spans="1:17" s="93" customFormat="1" ht="15" customHeight="1" x14ac:dyDescent="0.2">
      <c r="A765" s="115"/>
      <c r="C765" s="108" t="s">
        <v>228</v>
      </c>
      <c r="D765" s="108"/>
      <c r="E765" s="109" t="s">
        <v>2849</v>
      </c>
      <c r="F765" s="108" t="s">
        <v>726</v>
      </c>
      <c r="G765" s="108">
        <v>0</v>
      </c>
      <c r="H765" s="108" t="s">
        <v>234</v>
      </c>
      <c r="I765" s="108"/>
      <c r="J765" s="134" t="str">
        <f>CONCATENATE(E765," Generator setting, Busbars may not be assigned to more than one Mixture!")</f>
        <v>Mixt Lvl Setup for Drawbar 10, LSI Sine Wiring Generator setting, Busbars may not be assigned to more than one Mixture!</v>
      </c>
      <c r="K765" s="98" t="str">
        <f t="shared" si="121"/>
        <v>#,"Mixt Lvl Setup for Drawbar 10, LSI Sine Wiring",0,"Mixture Setup",0,None,"Mixt Lvl Setup for Drawbar 10, LSI Sine Wiring Generator setting, Busbars may not be assigned to more than one Mixture!"</v>
      </c>
      <c r="N765" s="108"/>
      <c r="O765" s="108"/>
      <c r="P765" s="108"/>
      <c r="Q765" s="108"/>
    </row>
    <row r="766" spans="1:17" ht="15" customHeight="1" x14ac:dyDescent="0.2">
      <c r="A766" s="115">
        <v>10</v>
      </c>
      <c r="C766" s="112">
        <f>C759+6</f>
        <v>2806</v>
      </c>
      <c r="D766" s="95" t="s">
        <v>1410</v>
      </c>
      <c r="E766" s="113" t="s">
        <v>2792</v>
      </c>
      <c r="F766" s="95" t="s">
        <v>875</v>
      </c>
      <c r="G766" s="95">
        <v>127</v>
      </c>
      <c r="H766" s="95" t="s">
        <v>696</v>
      </c>
      <c r="J766" s="135" t="str">
        <f t="shared" ref="J766:J771" si="132">CONCATENATE(E766," (each busbar may not be assigned to more than one mixture drawbar!")</f>
        <v>Mixt DB 10 LSI Sine Gen. Setup, Lvl from Busbar 10 (each busbar may not be assigned to more than one mixture drawbar!</v>
      </c>
      <c r="K766" s="98" t="str">
        <f t="shared" si="121"/>
        <v>2806,"Mixt DB 10 LSI Sine Gen. Setup, Lvl from Busbar 10",0,"eep_valid",127,Track,"Mixt DB 10 LSI Sine Gen. Setup, Lvl from Busbar 10 (each busbar may not be assigned to more than one mixture drawbar!"</v>
      </c>
    </row>
    <row r="767" spans="1:17" ht="15" customHeight="1" x14ac:dyDescent="0.2">
      <c r="A767" s="115">
        <v>11</v>
      </c>
      <c r="C767" s="112">
        <f>C766+1</f>
        <v>2807</v>
      </c>
      <c r="D767" s="95" t="s">
        <v>1410</v>
      </c>
      <c r="E767" s="113" t="s">
        <v>2793</v>
      </c>
      <c r="F767" s="95" t="s">
        <v>875</v>
      </c>
      <c r="G767" s="95">
        <v>127</v>
      </c>
      <c r="H767" s="95" t="s">
        <v>696</v>
      </c>
      <c r="J767" s="135" t="str">
        <f t="shared" si="132"/>
        <v>Mixt DB 10 LSI Sine Gen. Setup, Lvl from Busbar 11 (each busbar may not be assigned to more than one mixture drawbar!</v>
      </c>
      <c r="K767" s="98" t="str">
        <f t="shared" si="121"/>
        <v>2807,"Mixt DB 10 LSI Sine Gen. Setup, Lvl from Busbar 11",0,"eep_valid",127,Track,"Mixt DB 10 LSI Sine Gen. Setup, Lvl from Busbar 11 (each busbar may not be assigned to more than one mixture drawbar!"</v>
      </c>
    </row>
    <row r="768" spans="1:17" ht="15" customHeight="1" x14ac:dyDescent="0.2">
      <c r="A768" s="115">
        <v>12</v>
      </c>
      <c r="C768" s="112">
        <f>C767+1</f>
        <v>2808</v>
      </c>
      <c r="D768" s="95" t="s">
        <v>1410</v>
      </c>
      <c r="E768" s="113" t="s">
        <v>2794</v>
      </c>
      <c r="F768" s="95" t="s">
        <v>875</v>
      </c>
      <c r="G768" s="95">
        <v>127</v>
      </c>
      <c r="H768" s="95" t="s">
        <v>696</v>
      </c>
      <c r="J768" s="135" t="str">
        <f t="shared" si="132"/>
        <v>Mixt DB 10 LSI Sine Gen. Setup, Lvl from Busbar 12 (each busbar may not be assigned to more than one mixture drawbar!</v>
      </c>
      <c r="K768" s="98" t="str">
        <f t="shared" si="121"/>
        <v>2808,"Mixt DB 10 LSI Sine Gen. Setup, Lvl from Busbar 12",0,"eep_valid",127,Track,"Mixt DB 10 LSI Sine Gen. Setup, Lvl from Busbar 12 (each busbar may not be assigned to more than one mixture drawbar!"</v>
      </c>
    </row>
    <row r="769" spans="1:17" ht="15" customHeight="1" x14ac:dyDescent="0.2">
      <c r="A769" s="115">
        <v>13</v>
      </c>
      <c r="C769" s="112">
        <f>C768+1</f>
        <v>2809</v>
      </c>
      <c r="D769" s="95" t="s">
        <v>1410</v>
      </c>
      <c r="E769" s="113" t="s">
        <v>2795</v>
      </c>
      <c r="F769" s="95" t="s">
        <v>875</v>
      </c>
      <c r="G769" s="95">
        <v>127</v>
      </c>
      <c r="H769" s="95" t="s">
        <v>696</v>
      </c>
      <c r="J769" s="135" t="str">
        <f t="shared" si="132"/>
        <v>Mixt DB 10 LSI Sine Gen. Setup, Lvl from Busbar 13 (each busbar may not be assigned to more than one mixture drawbar!</v>
      </c>
      <c r="K769" s="98" t="str">
        <f t="shared" si="121"/>
        <v>2809,"Mixt DB 10 LSI Sine Gen. Setup, Lvl from Busbar 13",0,"eep_valid",127,Track,"Mixt DB 10 LSI Sine Gen. Setup, Lvl from Busbar 13 (each busbar may not be assigned to more than one mixture drawbar!"</v>
      </c>
    </row>
    <row r="770" spans="1:17" ht="15" customHeight="1" x14ac:dyDescent="0.2">
      <c r="A770" s="115">
        <v>14</v>
      </c>
      <c r="C770" s="112">
        <f>C769+1</f>
        <v>2810</v>
      </c>
      <c r="D770" s="95" t="s">
        <v>1410</v>
      </c>
      <c r="E770" s="113" t="s">
        <v>2796</v>
      </c>
      <c r="F770" s="95" t="s">
        <v>875</v>
      </c>
      <c r="G770" s="95">
        <v>127</v>
      </c>
      <c r="H770" s="95" t="s">
        <v>696</v>
      </c>
      <c r="J770" s="135" t="str">
        <f t="shared" si="132"/>
        <v>Mixt DB 10 LSI Sine Gen. Setup, Lvl from Busbar 14 (each busbar may not be assigned to more than one mixture drawbar!</v>
      </c>
      <c r="K770" s="98" t="str">
        <f t="shared" si="121"/>
        <v>2810,"Mixt DB 10 LSI Sine Gen. Setup, Lvl from Busbar 14",0,"eep_valid",127,Track,"Mixt DB 10 LSI Sine Gen. Setup, Lvl from Busbar 14 (each busbar may not be assigned to more than one mixture drawbar!"</v>
      </c>
    </row>
    <row r="771" spans="1:17" ht="15" customHeight="1" x14ac:dyDescent="0.2">
      <c r="A771" s="115">
        <v>15</v>
      </c>
      <c r="C771" s="112">
        <f>C770+1</f>
        <v>2811</v>
      </c>
      <c r="D771" s="95" t="s">
        <v>1410</v>
      </c>
      <c r="E771" s="113" t="s">
        <v>2797</v>
      </c>
      <c r="F771" s="95" t="s">
        <v>875</v>
      </c>
      <c r="G771" s="95">
        <v>127</v>
      </c>
      <c r="H771" s="95" t="s">
        <v>696</v>
      </c>
      <c r="J771" s="135" t="str">
        <f t="shared" si="132"/>
        <v>Mixt DB 10 LSI Sine Gen. Setup, Lvl from Busbar 15 (each busbar may not be assigned to more than one mixture drawbar!</v>
      </c>
      <c r="K771" s="98" t="str">
        <f t="shared" si="121"/>
        <v>2811,"Mixt DB 10 LSI Sine Gen. Setup, Lvl from Busbar 15",0,"eep_valid",127,Track,"Mixt DB 10 LSI Sine Gen. Setup, Lvl from Busbar 15 (each busbar may not be assigned to more than one mixture drawbar!"</v>
      </c>
    </row>
    <row r="772" spans="1:17" s="93" customFormat="1" ht="15" customHeight="1" x14ac:dyDescent="0.2">
      <c r="A772" s="115"/>
      <c r="C772" s="108" t="s">
        <v>228</v>
      </c>
      <c r="D772" s="108"/>
      <c r="E772" s="109" t="s">
        <v>2850</v>
      </c>
      <c r="F772" s="108" t="s">
        <v>726</v>
      </c>
      <c r="G772" s="108">
        <v>0</v>
      </c>
      <c r="H772" s="108" t="s">
        <v>234</v>
      </c>
      <c r="I772" s="108"/>
      <c r="J772" s="134" t="str">
        <f>CONCATENATE(E772," Generator setting, Busbars may not be assigned to more than one Mixture!")</f>
        <v>Mixt Lvl Setup for Drawbar 10, LSI Square Wiring Generator setting, Busbars may not be assigned to more than one Mixture!</v>
      </c>
      <c r="K772" s="98" t="str">
        <f t="shared" si="121"/>
        <v>#,"Mixt Lvl Setup for Drawbar 10, LSI Square Wiring",0,"Mixture Setup",0,None,"Mixt Lvl Setup for Drawbar 10, LSI Square Wiring Generator setting, Busbars may not be assigned to more than one Mixture!"</v>
      </c>
      <c r="N772" s="108"/>
      <c r="O772" s="108"/>
      <c r="P772" s="108"/>
      <c r="Q772" s="108"/>
    </row>
    <row r="773" spans="1:17" ht="15" customHeight="1" x14ac:dyDescent="0.2">
      <c r="A773" s="115">
        <v>10</v>
      </c>
      <c r="C773" s="112">
        <f>C766+6</f>
        <v>2812</v>
      </c>
      <c r="D773" s="95" t="s">
        <v>1411</v>
      </c>
      <c r="E773" s="113" t="s">
        <v>2798</v>
      </c>
      <c r="F773" s="95" t="s">
        <v>875</v>
      </c>
      <c r="G773" s="95">
        <v>127</v>
      </c>
      <c r="H773" s="95" t="s">
        <v>696</v>
      </c>
      <c r="J773" s="135" t="str">
        <f t="shared" ref="J773:J778" si="133">CONCATENATE(E773," (each busbar may not be assigned to more than one mixture drawbar!")</f>
        <v>Mixt DB 10 LSI SquareG Setup, Lvl from Busbar 10 (each busbar may not be assigned to more than one mixture drawbar!</v>
      </c>
      <c r="K773" s="98" t="str">
        <f t="shared" si="121"/>
        <v>2812,"Mixt DB 10 LSI SquareG Setup, Lvl from Busbar 10",0,"eep_valid",127,Track,"Mixt DB 10 LSI SquareG Setup, Lvl from Busbar 10 (each busbar may not be assigned to more than one mixture drawbar!"</v>
      </c>
    </row>
    <row r="774" spans="1:17" ht="15" customHeight="1" x14ac:dyDescent="0.2">
      <c r="A774" s="115">
        <v>11</v>
      </c>
      <c r="C774" s="112">
        <f>C773+1</f>
        <v>2813</v>
      </c>
      <c r="D774" s="95" t="s">
        <v>1411</v>
      </c>
      <c r="E774" s="113" t="s">
        <v>2799</v>
      </c>
      <c r="F774" s="95" t="s">
        <v>875</v>
      </c>
      <c r="G774" s="95">
        <v>127</v>
      </c>
      <c r="H774" s="95" t="s">
        <v>696</v>
      </c>
      <c r="J774" s="135" t="str">
        <f t="shared" si="133"/>
        <v>Mixt DB 10 LSI SquareG Setup, Lvl from Busbar 11 (each busbar may not be assigned to more than one mixture drawbar!</v>
      </c>
      <c r="K774" s="98" t="str">
        <f t="shared" si="121"/>
        <v>2813,"Mixt DB 10 LSI SquareG Setup, Lvl from Busbar 11",0,"eep_valid",127,Track,"Mixt DB 10 LSI SquareG Setup, Lvl from Busbar 11 (each busbar may not be assigned to more than one mixture drawbar!"</v>
      </c>
    </row>
    <row r="775" spans="1:17" ht="15" customHeight="1" x14ac:dyDescent="0.2">
      <c r="A775" s="115">
        <v>12</v>
      </c>
      <c r="C775" s="112">
        <f>C774+1</f>
        <v>2814</v>
      </c>
      <c r="D775" s="95" t="s">
        <v>1411</v>
      </c>
      <c r="E775" s="113" t="s">
        <v>2800</v>
      </c>
      <c r="F775" s="95" t="s">
        <v>875</v>
      </c>
      <c r="G775" s="95">
        <v>127</v>
      </c>
      <c r="H775" s="95" t="s">
        <v>696</v>
      </c>
      <c r="J775" s="135" t="str">
        <f t="shared" si="133"/>
        <v>Mixt DB 10 LSI SquareG Setup, Lvl from Busbar 12 (each busbar may not be assigned to more than one mixture drawbar!</v>
      </c>
      <c r="K775" s="98" t="str">
        <f t="shared" si="121"/>
        <v>2814,"Mixt DB 10 LSI SquareG Setup, Lvl from Busbar 12",0,"eep_valid",127,Track,"Mixt DB 10 LSI SquareG Setup, Lvl from Busbar 12 (each busbar may not be assigned to more than one mixture drawbar!"</v>
      </c>
    </row>
    <row r="776" spans="1:17" ht="15" customHeight="1" x14ac:dyDescent="0.2">
      <c r="A776" s="115">
        <v>13</v>
      </c>
      <c r="C776" s="112">
        <f>C775+1</f>
        <v>2815</v>
      </c>
      <c r="D776" s="95" t="s">
        <v>1411</v>
      </c>
      <c r="E776" s="113" t="s">
        <v>2801</v>
      </c>
      <c r="F776" s="95" t="s">
        <v>875</v>
      </c>
      <c r="G776" s="95">
        <v>127</v>
      </c>
      <c r="H776" s="95" t="s">
        <v>696</v>
      </c>
      <c r="J776" s="135" t="str">
        <f t="shared" si="133"/>
        <v>Mixt DB 10 LSI SquareG Setup, Lvl from Busbar 13 (each busbar may not be assigned to more than one mixture drawbar!</v>
      </c>
      <c r="K776" s="98" t="str">
        <f t="shared" si="121"/>
        <v>2815,"Mixt DB 10 LSI SquareG Setup, Lvl from Busbar 13",0,"eep_valid",127,Track,"Mixt DB 10 LSI SquareG Setup, Lvl from Busbar 13 (each busbar may not be assigned to more than one mixture drawbar!"</v>
      </c>
    </row>
    <row r="777" spans="1:17" ht="15" customHeight="1" x14ac:dyDescent="0.2">
      <c r="A777" s="115">
        <v>14</v>
      </c>
      <c r="C777" s="112">
        <f>C776+1</f>
        <v>2816</v>
      </c>
      <c r="D777" s="95" t="s">
        <v>1411</v>
      </c>
      <c r="E777" s="113" t="s">
        <v>2802</v>
      </c>
      <c r="F777" s="95" t="s">
        <v>875</v>
      </c>
      <c r="G777" s="95">
        <v>127</v>
      </c>
      <c r="H777" s="95" t="s">
        <v>696</v>
      </c>
      <c r="J777" s="135" t="str">
        <f t="shared" si="133"/>
        <v>Mixt DB 10 LSI SquareG Setup, Lvl from Busbar 14 (each busbar may not be assigned to more than one mixture drawbar!</v>
      </c>
      <c r="K777" s="98" t="str">
        <f t="shared" si="121"/>
        <v>2816,"Mixt DB 10 LSI SquareG Setup, Lvl from Busbar 14",0,"eep_valid",127,Track,"Mixt DB 10 LSI SquareG Setup, Lvl from Busbar 14 (each busbar may not be assigned to more than one mixture drawbar!"</v>
      </c>
    </row>
    <row r="778" spans="1:17" ht="15" customHeight="1" x14ac:dyDescent="0.2">
      <c r="A778" s="115">
        <v>15</v>
      </c>
      <c r="C778" s="112">
        <f>C777+1</f>
        <v>2817</v>
      </c>
      <c r="D778" s="95" t="s">
        <v>1411</v>
      </c>
      <c r="E778" s="113" t="s">
        <v>2803</v>
      </c>
      <c r="F778" s="95" t="s">
        <v>875</v>
      </c>
      <c r="G778" s="95">
        <v>127</v>
      </c>
      <c r="H778" s="95" t="s">
        <v>696</v>
      </c>
      <c r="J778" s="135" t="str">
        <f t="shared" si="133"/>
        <v>Mixt DB 10 LSI SquareG Setup, Lvl from Busbar 15 (each busbar may not be assigned to more than one mixture drawbar!</v>
      </c>
      <c r="K778" s="98" t="str">
        <f t="shared" ref="K778:K841" si="134">CONCATENATE(C778,",""",E778,""",",0,",""",F778,""",",G778,",","",H778,",""",J778,"""")</f>
        <v>2817,"Mixt DB 10 LSI SquareG Setup, Lvl from Busbar 15",0,"eep_valid",127,Track,"Mixt DB 10 LSI SquareG Setup, Lvl from Busbar 15 (each busbar may not be assigned to more than one mixture drawbar!"</v>
      </c>
    </row>
    <row r="779" spans="1:17" s="93" customFormat="1" ht="15" customHeight="1" x14ac:dyDescent="0.2">
      <c r="A779" s="115"/>
      <c r="C779" s="108" t="s">
        <v>228</v>
      </c>
      <c r="D779" s="108"/>
      <c r="E779" s="109" t="s">
        <v>2860</v>
      </c>
      <c r="F779" s="108" t="s">
        <v>726</v>
      </c>
      <c r="G779" s="108">
        <v>0</v>
      </c>
      <c r="H779" s="108" t="s">
        <v>234</v>
      </c>
      <c r="I779" s="108"/>
      <c r="J779" s="134" t="str">
        <f>CONCATENATE(E779," Generator setting, Busbars may not be assigned to more than one Mixture!")</f>
        <v>Mixt Lvl Setup for Drawbar 10, Single Note Wiring Generator setting, Busbars may not be assigned to more than one Mixture!</v>
      </c>
      <c r="K779" s="98" t="str">
        <f t="shared" si="134"/>
        <v>#,"Mixt Lvl Setup for Drawbar 10, Single Note Wiring",0,"Mixture Setup",0,None,"Mixt Lvl Setup for Drawbar 10, Single Note Wiring Generator setting, Busbars may not be assigned to more than one Mixture!"</v>
      </c>
      <c r="N779" s="108"/>
      <c r="O779" s="108"/>
      <c r="P779" s="108"/>
      <c r="Q779" s="108"/>
    </row>
    <row r="780" spans="1:17" ht="15" customHeight="1" x14ac:dyDescent="0.2">
      <c r="A780" s="115">
        <v>10</v>
      </c>
      <c r="C780" s="112">
        <f>C773+6</f>
        <v>2818</v>
      </c>
      <c r="D780" s="95" t="s">
        <v>1412</v>
      </c>
      <c r="E780" s="113" t="s">
        <v>2804</v>
      </c>
      <c r="F780" s="95" t="s">
        <v>875</v>
      </c>
      <c r="G780" s="95">
        <v>127</v>
      </c>
      <c r="H780" s="95" t="s">
        <v>696</v>
      </c>
      <c r="J780" s="135" t="str">
        <f t="shared" ref="J780:J785" si="135">CONCATENATE(E780," (each busbar may not be assigned to more than one mixture drawbar!")</f>
        <v>Mixt DB 10 SingleNoteG Setup, Level from Busbar 10 (each busbar may not be assigned to more than one mixture drawbar!</v>
      </c>
      <c r="K780" s="98" t="str">
        <f t="shared" si="134"/>
        <v>2818,"Mixt DB 10 SingleNoteG Setup, Level from Busbar 10",0,"eep_valid",127,Track,"Mixt DB 10 SingleNoteG Setup, Level from Busbar 10 (each busbar may not be assigned to more than one mixture drawbar!"</v>
      </c>
    </row>
    <row r="781" spans="1:17" ht="15" customHeight="1" x14ac:dyDescent="0.2">
      <c r="A781" s="115">
        <v>11</v>
      </c>
      <c r="C781" s="112">
        <f>C780+1</f>
        <v>2819</v>
      </c>
      <c r="D781" s="95" t="s">
        <v>1412</v>
      </c>
      <c r="E781" s="113" t="s">
        <v>2805</v>
      </c>
      <c r="F781" s="95" t="s">
        <v>875</v>
      </c>
      <c r="G781" s="95">
        <v>127</v>
      </c>
      <c r="H781" s="95" t="s">
        <v>696</v>
      </c>
      <c r="J781" s="135" t="str">
        <f t="shared" si="135"/>
        <v>Mixt DB 10 SingleNoteG Setup, Level from Busbar 11 (each busbar may not be assigned to more than one mixture drawbar!</v>
      </c>
      <c r="K781" s="98" t="str">
        <f t="shared" si="134"/>
        <v>2819,"Mixt DB 10 SingleNoteG Setup, Level from Busbar 11",0,"eep_valid",127,Track,"Mixt DB 10 SingleNoteG Setup, Level from Busbar 11 (each busbar may not be assigned to more than one mixture drawbar!"</v>
      </c>
    </row>
    <row r="782" spans="1:17" ht="15" customHeight="1" x14ac:dyDescent="0.2">
      <c r="A782" s="115">
        <v>12</v>
      </c>
      <c r="C782" s="112">
        <f>C781+1</f>
        <v>2820</v>
      </c>
      <c r="D782" s="95" t="s">
        <v>1412</v>
      </c>
      <c r="E782" s="113" t="s">
        <v>2806</v>
      </c>
      <c r="F782" s="95" t="s">
        <v>875</v>
      </c>
      <c r="G782" s="95">
        <v>127</v>
      </c>
      <c r="H782" s="95" t="s">
        <v>696</v>
      </c>
      <c r="J782" s="135" t="str">
        <f t="shared" si="135"/>
        <v>Mixt DB 10 SingleNoteG Setup, Level from Busbar 12 (each busbar may not be assigned to more than one mixture drawbar!</v>
      </c>
      <c r="K782" s="98" t="str">
        <f t="shared" si="134"/>
        <v>2820,"Mixt DB 10 SingleNoteG Setup, Level from Busbar 12",0,"eep_valid",127,Track,"Mixt DB 10 SingleNoteG Setup, Level from Busbar 12 (each busbar may not be assigned to more than one mixture drawbar!"</v>
      </c>
    </row>
    <row r="783" spans="1:17" ht="15" customHeight="1" x14ac:dyDescent="0.2">
      <c r="A783" s="115">
        <v>13</v>
      </c>
      <c r="C783" s="112">
        <f>C782+1</f>
        <v>2821</v>
      </c>
      <c r="D783" s="95" t="s">
        <v>1412</v>
      </c>
      <c r="E783" s="113" t="s">
        <v>2807</v>
      </c>
      <c r="F783" s="95" t="s">
        <v>875</v>
      </c>
      <c r="G783" s="95">
        <v>127</v>
      </c>
      <c r="H783" s="95" t="s">
        <v>696</v>
      </c>
      <c r="J783" s="135" t="str">
        <f t="shared" si="135"/>
        <v>Mixt DB 10 SingleNoteG Setup, Level from Busbar 13 (each busbar may not be assigned to more than one mixture drawbar!</v>
      </c>
      <c r="K783" s="98" t="str">
        <f t="shared" si="134"/>
        <v>2821,"Mixt DB 10 SingleNoteG Setup, Level from Busbar 13",0,"eep_valid",127,Track,"Mixt DB 10 SingleNoteG Setup, Level from Busbar 13 (each busbar may not be assigned to more than one mixture drawbar!"</v>
      </c>
    </row>
    <row r="784" spans="1:17" ht="15" customHeight="1" x14ac:dyDescent="0.2">
      <c r="A784" s="115">
        <v>14</v>
      </c>
      <c r="C784" s="112">
        <f>C783+1</f>
        <v>2822</v>
      </c>
      <c r="D784" s="95" t="s">
        <v>1412</v>
      </c>
      <c r="E784" s="113" t="s">
        <v>2808</v>
      </c>
      <c r="F784" s="95" t="s">
        <v>875</v>
      </c>
      <c r="G784" s="95">
        <v>127</v>
      </c>
      <c r="H784" s="95" t="s">
        <v>696</v>
      </c>
      <c r="J784" s="135" t="str">
        <f t="shared" si="135"/>
        <v>Mixt DB 10 SingleNoteG Setup, Level from Busbar 14 (each busbar may not be assigned to more than one mixture drawbar!</v>
      </c>
      <c r="K784" s="98" t="str">
        <f t="shared" si="134"/>
        <v>2822,"Mixt DB 10 SingleNoteG Setup, Level from Busbar 14",0,"eep_valid",127,Track,"Mixt DB 10 SingleNoteG Setup, Level from Busbar 14 (each busbar may not be assigned to more than one mixture drawbar!"</v>
      </c>
    </row>
    <row r="785" spans="1:17" ht="15" customHeight="1" x14ac:dyDescent="0.2">
      <c r="A785" s="115">
        <v>15</v>
      </c>
      <c r="C785" s="112">
        <f>C784+1</f>
        <v>2823</v>
      </c>
      <c r="D785" s="95" t="s">
        <v>1412</v>
      </c>
      <c r="E785" s="113" t="s">
        <v>2809</v>
      </c>
      <c r="F785" s="95" t="s">
        <v>875</v>
      </c>
      <c r="G785" s="95">
        <v>127</v>
      </c>
      <c r="H785" s="95" t="s">
        <v>696</v>
      </c>
      <c r="J785" s="135" t="str">
        <f t="shared" si="135"/>
        <v>Mixt DB 10 SingleNoteG Setup, Level from Busbar 15 (each busbar may not be assigned to more than one mixture drawbar!</v>
      </c>
      <c r="K785" s="98" t="str">
        <f t="shared" si="134"/>
        <v>2823,"Mixt DB 10 SingleNoteG Setup, Level from Busbar 15",0,"eep_valid",127,Track,"Mixt DB 10 SingleNoteG Setup, Level from Busbar 15 (each busbar may not be assigned to more than one mixture drawbar!"</v>
      </c>
    </row>
    <row r="786" spans="1:17" s="93" customFormat="1" ht="15" customHeight="1" x14ac:dyDescent="0.2">
      <c r="A786" s="115"/>
      <c r="C786" s="108" t="s">
        <v>228</v>
      </c>
      <c r="D786" s="108"/>
      <c r="E786" s="109" t="s">
        <v>2859</v>
      </c>
      <c r="F786" s="108" t="s">
        <v>726</v>
      </c>
      <c r="G786" s="108">
        <v>0</v>
      </c>
      <c r="H786" s="108" t="s">
        <v>234</v>
      </c>
      <c r="I786" s="108"/>
      <c r="J786" s="134" t="str">
        <f>CONCATENATE(E786," Generator setting, Busbars may not be assigned to more than one Mixture!")</f>
        <v>Mixt Lvl Setup for Drawbar 10, Combo Wiring Generator setting, Busbars may not be assigned to more than one Mixture!</v>
      </c>
      <c r="K786" s="98" t="str">
        <f t="shared" si="134"/>
        <v>#,"Mixt Lvl Setup for Drawbar 10, Combo Wiring",0,"Mixture Setup",0,None,"Mixt Lvl Setup for Drawbar 10, Combo Wiring Generator setting, Busbars may not be assigned to more than one Mixture!"</v>
      </c>
      <c r="N786" s="108"/>
      <c r="O786" s="108"/>
      <c r="P786" s="108"/>
      <c r="Q786" s="108"/>
    </row>
    <row r="787" spans="1:17" ht="15" customHeight="1" x14ac:dyDescent="0.2">
      <c r="A787" s="115">
        <v>10</v>
      </c>
      <c r="C787" s="112">
        <f>C780+6</f>
        <v>2824</v>
      </c>
      <c r="D787" s="95" t="s">
        <v>2900</v>
      </c>
      <c r="E787" s="113" t="s">
        <v>2907</v>
      </c>
      <c r="F787" s="95" t="s">
        <v>875</v>
      </c>
      <c r="G787" s="95">
        <v>127</v>
      </c>
      <c r="H787" s="95" t="s">
        <v>696</v>
      </c>
      <c r="J787" s="135" t="str">
        <f t="shared" ref="J787:J792" si="136">CONCATENATE(E787," (each busbar may not be assigned to more than one mixture drawbar!")</f>
        <v>Mixt DB 10 Combo Setup, Level from Busbar 10 (each busbar may not be assigned to more than one mixture drawbar!</v>
      </c>
      <c r="K787" s="98" t="str">
        <f t="shared" si="134"/>
        <v>2824,"Mixt DB 10 Combo Setup, Level from Busbar 10",0,"eep_valid",127,Track,"Mixt DB 10 Combo Setup, Level from Busbar 10 (each busbar may not be assigned to more than one mixture drawbar!"</v>
      </c>
    </row>
    <row r="788" spans="1:17" ht="15" customHeight="1" x14ac:dyDescent="0.2">
      <c r="A788" s="115">
        <v>11</v>
      </c>
      <c r="C788" s="112">
        <f>C787+1</f>
        <v>2825</v>
      </c>
      <c r="D788" s="95" t="s">
        <v>2900</v>
      </c>
      <c r="E788" s="113" t="s">
        <v>2908</v>
      </c>
      <c r="F788" s="95" t="s">
        <v>875</v>
      </c>
      <c r="G788" s="95">
        <v>127</v>
      </c>
      <c r="H788" s="95" t="s">
        <v>696</v>
      </c>
      <c r="J788" s="135" t="str">
        <f t="shared" si="136"/>
        <v>Mixt DB 10 Combo Setup, Level from Busbar 11 (each busbar may not be assigned to more than one mixture drawbar!</v>
      </c>
      <c r="K788" s="98" t="str">
        <f t="shared" si="134"/>
        <v>2825,"Mixt DB 10 Combo Setup, Level from Busbar 11",0,"eep_valid",127,Track,"Mixt DB 10 Combo Setup, Level from Busbar 11 (each busbar may not be assigned to more than one mixture drawbar!"</v>
      </c>
    </row>
    <row r="789" spans="1:17" ht="15" customHeight="1" x14ac:dyDescent="0.2">
      <c r="A789" s="115">
        <v>12</v>
      </c>
      <c r="C789" s="112">
        <f>C788+1</f>
        <v>2826</v>
      </c>
      <c r="D789" s="95" t="s">
        <v>2900</v>
      </c>
      <c r="E789" s="113" t="s">
        <v>2909</v>
      </c>
      <c r="F789" s="95" t="s">
        <v>875</v>
      </c>
      <c r="G789" s="95">
        <v>127</v>
      </c>
      <c r="H789" s="95" t="s">
        <v>696</v>
      </c>
      <c r="J789" s="135" t="str">
        <f t="shared" si="136"/>
        <v>Mixt DB 10 Combo Setup, Level from Busbar 12 (each busbar may not be assigned to more than one mixture drawbar!</v>
      </c>
      <c r="K789" s="98" t="str">
        <f t="shared" si="134"/>
        <v>2826,"Mixt DB 10 Combo Setup, Level from Busbar 12",0,"eep_valid",127,Track,"Mixt DB 10 Combo Setup, Level from Busbar 12 (each busbar may not be assigned to more than one mixture drawbar!"</v>
      </c>
    </row>
    <row r="790" spans="1:17" ht="15" customHeight="1" x14ac:dyDescent="0.2">
      <c r="A790" s="115">
        <v>13</v>
      </c>
      <c r="C790" s="112">
        <f>C789+1</f>
        <v>2827</v>
      </c>
      <c r="D790" s="95" t="s">
        <v>2900</v>
      </c>
      <c r="E790" s="113" t="s">
        <v>2910</v>
      </c>
      <c r="F790" s="95" t="s">
        <v>875</v>
      </c>
      <c r="G790" s="95">
        <v>127</v>
      </c>
      <c r="H790" s="95" t="s">
        <v>696</v>
      </c>
      <c r="J790" s="135" t="str">
        <f t="shared" si="136"/>
        <v>Mixt DB 10 Combo Setup, Level from Busbar 13 (each busbar may not be assigned to more than one mixture drawbar!</v>
      </c>
      <c r="K790" s="98" t="str">
        <f t="shared" si="134"/>
        <v>2827,"Mixt DB 10 Combo Setup, Level from Busbar 13",0,"eep_valid",127,Track,"Mixt DB 10 Combo Setup, Level from Busbar 13 (each busbar may not be assigned to more than one mixture drawbar!"</v>
      </c>
    </row>
    <row r="791" spans="1:17" ht="15" customHeight="1" x14ac:dyDescent="0.2">
      <c r="A791" s="115">
        <v>14</v>
      </c>
      <c r="C791" s="112">
        <f>C790+1</f>
        <v>2828</v>
      </c>
      <c r="D791" s="95" t="s">
        <v>2900</v>
      </c>
      <c r="E791" s="113" t="s">
        <v>2911</v>
      </c>
      <c r="F791" s="95" t="s">
        <v>875</v>
      </c>
      <c r="G791" s="95">
        <v>127</v>
      </c>
      <c r="H791" s="95" t="s">
        <v>696</v>
      </c>
      <c r="J791" s="135" t="str">
        <f t="shared" si="136"/>
        <v>Mixt DB 10 Combo Setup, Level from Busbar 14 (each busbar may not be assigned to more than one mixture drawbar!</v>
      </c>
      <c r="K791" s="98" t="str">
        <f t="shared" si="134"/>
        <v>2828,"Mixt DB 10 Combo Setup, Level from Busbar 14",0,"eep_valid",127,Track,"Mixt DB 10 Combo Setup, Level from Busbar 14 (each busbar may not be assigned to more than one mixture drawbar!"</v>
      </c>
    </row>
    <row r="792" spans="1:17" ht="15" customHeight="1" x14ac:dyDescent="0.2">
      <c r="A792" s="115">
        <v>15</v>
      </c>
      <c r="C792" s="112">
        <f>C791+1</f>
        <v>2829</v>
      </c>
      <c r="D792" s="95" t="s">
        <v>2900</v>
      </c>
      <c r="E792" s="113" t="s">
        <v>2912</v>
      </c>
      <c r="F792" s="95" t="s">
        <v>875</v>
      </c>
      <c r="G792" s="95">
        <v>127</v>
      </c>
      <c r="H792" s="95" t="s">
        <v>696</v>
      </c>
      <c r="J792" s="135" t="str">
        <f t="shared" si="136"/>
        <v>Mixt DB 10 Combo Setup, Level from Busbar 15 (each busbar may not be assigned to more than one mixture drawbar!</v>
      </c>
      <c r="K792" s="98" t="str">
        <f t="shared" si="134"/>
        <v>2829,"Mixt DB 10 Combo Setup, Level from Busbar 15",0,"eep_valid",127,Track,"Mixt DB 10 Combo Setup, Level from Busbar 15 (each busbar may not be assigned to more than one mixture drawbar!"</v>
      </c>
    </row>
    <row r="793" spans="1:17" s="93" customFormat="1" ht="15" customHeight="1" x14ac:dyDescent="0.2">
      <c r="A793" s="115"/>
      <c r="C793" s="108" t="s">
        <v>228</v>
      </c>
      <c r="D793" s="108"/>
      <c r="E793" s="109" t="s">
        <v>2880</v>
      </c>
      <c r="F793" s="95"/>
      <c r="G793" s="108">
        <v>0</v>
      </c>
      <c r="H793" s="108" t="s">
        <v>234</v>
      </c>
      <c r="I793" s="108"/>
      <c r="J793" s="134" t="str">
        <f>CONCATENATE(E793," Generator setting, Busbars may not be assigned to more than one Mixture!")</f>
        <v>Mixt Lvl Setup for Drawbar 11, H100 Wiring Generator setting, Busbars may not be assigned to more than one Mixture!</v>
      </c>
      <c r="K793" s="98" t="str">
        <f t="shared" si="134"/>
        <v>#,"Mixt Lvl Setup for Drawbar 11, H100 Wiring",0,"",0,None,"Mixt Lvl Setup for Drawbar 11, H100 Wiring Generator setting, Busbars may not be assigned to more than one Mixture!"</v>
      </c>
      <c r="N793" s="108"/>
      <c r="O793" s="108"/>
      <c r="P793" s="108"/>
      <c r="Q793" s="108"/>
    </row>
    <row r="794" spans="1:17" ht="15" customHeight="1" x14ac:dyDescent="0.2">
      <c r="A794" s="115">
        <v>10</v>
      </c>
      <c r="C794" s="112">
        <f>C787+6</f>
        <v>2830</v>
      </c>
      <c r="D794" s="95" t="s">
        <v>1409</v>
      </c>
      <c r="E794" s="113" t="s">
        <v>2868</v>
      </c>
      <c r="F794" s="95" t="s">
        <v>875</v>
      </c>
      <c r="G794" s="95">
        <v>127</v>
      </c>
      <c r="H794" s="95" t="s">
        <v>696</v>
      </c>
      <c r="J794" s="135" t="str">
        <f t="shared" ref="J794:J799" si="137">CONCATENATE(E794," (each busbar may not be assigned to more than one mixture drawbar!")</f>
        <v>Mixt DB 11 Hammond Setup, Lvl from Busbar 10 (each busbar may not be assigned to more than one mixture drawbar!</v>
      </c>
      <c r="K794" s="98" t="str">
        <f t="shared" si="134"/>
        <v>2830,"Mixt DB 11 Hammond Setup, Lvl from Busbar 10",0,"eep_valid",127,Track,"Mixt DB 11 Hammond Setup, Lvl from Busbar 10 (each busbar may not be assigned to more than one mixture drawbar!"</v>
      </c>
    </row>
    <row r="795" spans="1:17" ht="15" customHeight="1" x14ac:dyDescent="0.2">
      <c r="A795" s="115">
        <v>11</v>
      </c>
      <c r="C795" s="112">
        <f>C794+1</f>
        <v>2831</v>
      </c>
      <c r="D795" s="95" t="s">
        <v>1409</v>
      </c>
      <c r="E795" s="113" t="s">
        <v>2869</v>
      </c>
      <c r="F795" s="95" t="s">
        <v>875</v>
      </c>
      <c r="G795" s="95">
        <v>127</v>
      </c>
      <c r="H795" s="95" t="s">
        <v>696</v>
      </c>
      <c r="J795" s="135" t="str">
        <f t="shared" si="137"/>
        <v>Mixt DB 11 Hammond Setup, Lvl from Busbar 11 (each busbar may not be assigned to more than one mixture drawbar!</v>
      </c>
      <c r="K795" s="98" t="str">
        <f t="shared" si="134"/>
        <v>2831,"Mixt DB 11 Hammond Setup, Lvl from Busbar 11",0,"eep_valid",127,Track,"Mixt DB 11 Hammond Setup, Lvl from Busbar 11 (each busbar may not be assigned to more than one mixture drawbar!"</v>
      </c>
    </row>
    <row r="796" spans="1:17" ht="15" customHeight="1" x14ac:dyDescent="0.2">
      <c r="A796" s="115">
        <v>12</v>
      </c>
      <c r="C796" s="112">
        <f>C795+1</f>
        <v>2832</v>
      </c>
      <c r="D796" s="95" t="s">
        <v>1409</v>
      </c>
      <c r="E796" s="113" t="s">
        <v>2870</v>
      </c>
      <c r="F796" s="95" t="s">
        <v>875</v>
      </c>
      <c r="G796" s="95">
        <v>127</v>
      </c>
      <c r="H796" s="95" t="s">
        <v>696</v>
      </c>
      <c r="J796" s="135" t="str">
        <f t="shared" si="137"/>
        <v>Mixt DB 11 Hammond Setup, Lvl from Busbar 12 (each busbar may not be assigned to more than one mixture drawbar!</v>
      </c>
      <c r="K796" s="98" t="str">
        <f t="shared" si="134"/>
        <v>2832,"Mixt DB 11 Hammond Setup, Lvl from Busbar 12",0,"eep_valid",127,Track,"Mixt DB 11 Hammond Setup, Lvl from Busbar 12 (each busbar may not be assigned to more than one mixture drawbar!"</v>
      </c>
    </row>
    <row r="797" spans="1:17" ht="15" customHeight="1" x14ac:dyDescent="0.2">
      <c r="A797" s="115">
        <v>13</v>
      </c>
      <c r="C797" s="112">
        <f>C796+1</f>
        <v>2833</v>
      </c>
      <c r="D797" s="95" t="s">
        <v>1409</v>
      </c>
      <c r="E797" s="113" t="s">
        <v>2871</v>
      </c>
      <c r="F797" s="95" t="s">
        <v>875</v>
      </c>
      <c r="G797" s="95">
        <v>127</v>
      </c>
      <c r="H797" s="95" t="s">
        <v>696</v>
      </c>
      <c r="J797" s="135" t="str">
        <f t="shared" si="137"/>
        <v>Mixt DB 11 Hammond Setup, Lvl from Busbar 13 (each busbar may not be assigned to more than one mixture drawbar!</v>
      </c>
      <c r="K797" s="98" t="str">
        <f t="shared" si="134"/>
        <v>2833,"Mixt DB 11 Hammond Setup, Lvl from Busbar 13",0,"eep_valid",127,Track,"Mixt DB 11 Hammond Setup, Lvl from Busbar 13 (each busbar may not be assigned to more than one mixture drawbar!"</v>
      </c>
    </row>
    <row r="798" spans="1:17" ht="15" customHeight="1" x14ac:dyDescent="0.2">
      <c r="A798" s="115">
        <v>14</v>
      </c>
      <c r="C798" s="112">
        <f>C797+1</f>
        <v>2834</v>
      </c>
      <c r="D798" s="95" t="s">
        <v>1409</v>
      </c>
      <c r="E798" s="113" t="s">
        <v>2872</v>
      </c>
      <c r="F798" s="95" t="s">
        <v>875</v>
      </c>
      <c r="G798" s="95">
        <v>127</v>
      </c>
      <c r="H798" s="95" t="s">
        <v>696</v>
      </c>
      <c r="J798" s="135" t="str">
        <f t="shared" si="137"/>
        <v>Mixt DB 11 Hammond Setup, Lvl from Busbar 14 (each busbar may not be assigned to more than one mixture drawbar!</v>
      </c>
      <c r="K798" s="98" t="str">
        <f t="shared" si="134"/>
        <v>2834,"Mixt DB 11 Hammond Setup, Lvl from Busbar 14",0,"eep_valid",127,Track,"Mixt DB 11 Hammond Setup, Lvl from Busbar 14 (each busbar may not be assigned to more than one mixture drawbar!"</v>
      </c>
    </row>
    <row r="799" spans="1:17" ht="15" customHeight="1" x14ac:dyDescent="0.2">
      <c r="A799" s="115">
        <v>15</v>
      </c>
      <c r="C799" s="112">
        <f>C798+1</f>
        <v>2835</v>
      </c>
      <c r="D799" s="95" t="s">
        <v>1409</v>
      </c>
      <c r="E799" s="113" t="s">
        <v>2873</v>
      </c>
      <c r="F799" s="95" t="s">
        <v>875</v>
      </c>
      <c r="G799" s="95">
        <v>127</v>
      </c>
      <c r="H799" s="95" t="s">
        <v>696</v>
      </c>
      <c r="J799" s="135" t="str">
        <f t="shared" si="137"/>
        <v>Mixt DB 11 Hammond Setup, Lvl from Busbar 15 (each busbar may not be assigned to more than one mixture drawbar!</v>
      </c>
      <c r="K799" s="98" t="str">
        <f t="shared" si="134"/>
        <v>2835,"Mixt DB 11 Hammond Setup, Lvl from Busbar 15",0,"eep_valid",127,Track,"Mixt DB 11 Hammond Setup, Lvl from Busbar 15 (each busbar may not be assigned to more than one mixture drawbar!"</v>
      </c>
    </row>
    <row r="800" spans="1:17" s="93" customFormat="1" ht="15" customHeight="1" x14ac:dyDescent="0.2">
      <c r="A800" s="115"/>
      <c r="C800" s="108" t="s">
        <v>228</v>
      </c>
      <c r="D800" s="108"/>
      <c r="E800" s="109" t="s">
        <v>2851</v>
      </c>
      <c r="F800" s="108" t="s">
        <v>726</v>
      </c>
      <c r="G800" s="108">
        <v>0</v>
      </c>
      <c r="H800" s="108" t="s">
        <v>234</v>
      </c>
      <c r="I800" s="108"/>
      <c r="J800" s="134" t="str">
        <f>CONCATENATE(E800," Generator setting, Busbars may not be assigned to more than one Mixture!")</f>
        <v>Mixt Lvl Setup for Drawbar 11, LSI Sine Wiring Generator setting, Busbars may not be assigned to more than one Mixture!</v>
      </c>
      <c r="K800" s="98" t="str">
        <f t="shared" si="134"/>
        <v>#,"Mixt Lvl Setup for Drawbar 11, LSI Sine Wiring",0,"Mixture Setup",0,None,"Mixt Lvl Setup for Drawbar 11, LSI Sine Wiring Generator setting, Busbars may not be assigned to more than one Mixture!"</v>
      </c>
      <c r="N800" s="108"/>
      <c r="O800" s="108"/>
      <c r="P800" s="108"/>
      <c r="Q800" s="108"/>
    </row>
    <row r="801" spans="1:17" ht="15" customHeight="1" x14ac:dyDescent="0.2">
      <c r="A801" s="115">
        <v>10</v>
      </c>
      <c r="C801" s="112">
        <f>C794+6</f>
        <v>2836</v>
      </c>
      <c r="D801" s="95" t="s">
        <v>1410</v>
      </c>
      <c r="E801" s="113" t="s">
        <v>2811</v>
      </c>
      <c r="F801" s="95" t="s">
        <v>875</v>
      </c>
      <c r="G801" s="95">
        <v>127</v>
      </c>
      <c r="H801" s="95" t="s">
        <v>696</v>
      </c>
      <c r="J801" s="135" t="str">
        <f t="shared" ref="J801:J806" si="138">CONCATENATE(E801," (each busbar may not be assigned to more than one mixture drawbar!")</f>
        <v>Mixt DB 11 LSI SineGen Setup, Lvl from Busbar 10 (each busbar may not be assigned to more than one mixture drawbar!</v>
      </c>
      <c r="K801" s="98" t="str">
        <f t="shared" si="134"/>
        <v>2836,"Mixt DB 11 LSI SineGen Setup, Lvl from Busbar 10",0,"eep_valid",127,Track,"Mixt DB 11 LSI SineGen Setup, Lvl from Busbar 10 (each busbar may not be assigned to more than one mixture drawbar!"</v>
      </c>
    </row>
    <row r="802" spans="1:17" ht="15" customHeight="1" x14ac:dyDescent="0.2">
      <c r="A802" s="115">
        <v>11</v>
      </c>
      <c r="C802" s="112">
        <f>C801+1</f>
        <v>2837</v>
      </c>
      <c r="D802" s="95" t="s">
        <v>1410</v>
      </c>
      <c r="E802" s="113" t="s">
        <v>2812</v>
      </c>
      <c r="F802" s="95" t="s">
        <v>875</v>
      </c>
      <c r="G802" s="95">
        <v>127</v>
      </c>
      <c r="H802" s="95" t="s">
        <v>696</v>
      </c>
      <c r="J802" s="135" t="str">
        <f t="shared" si="138"/>
        <v>Mixt DB 11 LSI SineGen Setup, Lvl from Busbar 11 (each busbar may not be assigned to more than one mixture drawbar!</v>
      </c>
      <c r="K802" s="98" t="str">
        <f t="shared" si="134"/>
        <v>2837,"Mixt DB 11 LSI SineGen Setup, Lvl from Busbar 11",0,"eep_valid",127,Track,"Mixt DB 11 LSI SineGen Setup, Lvl from Busbar 11 (each busbar may not be assigned to more than one mixture drawbar!"</v>
      </c>
    </row>
    <row r="803" spans="1:17" ht="15" customHeight="1" x14ac:dyDescent="0.2">
      <c r="A803" s="115">
        <v>12</v>
      </c>
      <c r="C803" s="112">
        <f>C802+1</f>
        <v>2838</v>
      </c>
      <c r="D803" s="95" t="s">
        <v>1410</v>
      </c>
      <c r="E803" s="113" t="s">
        <v>2813</v>
      </c>
      <c r="F803" s="95" t="s">
        <v>875</v>
      </c>
      <c r="G803" s="95">
        <v>127</v>
      </c>
      <c r="H803" s="95" t="s">
        <v>696</v>
      </c>
      <c r="J803" s="135" t="str">
        <f t="shared" si="138"/>
        <v>Mixt DB 11 LSI SineGen Setup, Lvl from Busbar 12 (each busbar may not be assigned to more than one mixture drawbar!</v>
      </c>
      <c r="K803" s="98" t="str">
        <f t="shared" si="134"/>
        <v>2838,"Mixt DB 11 LSI SineGen Setup, Lvl from Busbar 12",0,"eep_valid",127,Track,"Mixt DB 11 LSI SineGen Setup, Lvl from Busbar 12 (each busbar may not be assigned to more than one mixture drawbar!"</v>
      </c>
    </row>
    <row r="804" spans="1:17" ht="15" customHeight="1" x14ac:dyDescent="0.2">
      <c r="A804" s="115">
        <v>13</v>
      </c>
      <c r="C804" s="112">
        <f>C803+1</f>
        <v>2839</v>
      </c>
      <c r="D804" s="95" t="s">
        <v>1410</v>
      </c>
      <c r="E804" s="113" t="s">
        <v>2814</v>
      </c>
      <c r="F804" s="95" t="s">
        <v>875</v>
      </c>
      <c r="G804" s="95">
        <v>127</v>
      </c>
      <c r="H804" s="95" t="s">
        <v>696</v>
      </c>
      <c r="J804" s="135" t="str">
        <f t="shared" si="138"/>
        <v>Mixt DB 11 LSI SineGen Setup, Lvl from Busbar 13 (each busbar may not be assigned to more than one mixture drawbar!</v>
      </c>
      <c r="K804" s="98" t="str">
        <f t="shared" si="134"/>
        <v>2839,"Mixt DB 11 LSI SineGen Setup, Lvl from Busbar 13",0,"eep_valid",127,Track,"Mixt DB 11 LSI SineGen Setup, Lvl from Busbar 13 (each busbar may not be assigned to more than one mixture drawbar!"</v>
      </c>
    </row>
    <row r="805" spans="1:17" ht="15" customHeight="1" x14ac:dyDescent="0.2">
      <c r="A805" s="115">
        <v>14</v>
      </c>
      <c r="C805" s="112">
        <f>C804+1</f>
        <v>2840</v>
      </c>
      <c r="D805" s="95" t="s">
        <v>1410</v>
      </c>
      <c r="E805" s="113" t="s">
        <v>2815</v>
      </c>
      <c r="F805" s="95" t="s">
        <v>875</v>
      </c>
      <c r="G805" s="95">
        <v>127</v>
      </c>
      <c r="H805" s="95" t="s">
        <v>696</v>
      </c>
      <c r="J805" s="135" t="str">
        <f t="shared" si="138"/>
        <v>Mixt DB 11 LSI SineGen Setup, Lvl from Busbar 14 (each busbar may not be assigned to more than one mixture drawbar!</v>
      </c>
      <c r="K805" s="98" t="str">
        <f t="shared" si="134"/>
        <v>2840,"Mixt DB 11 LSI SineGen Setup, Lvl from Busbar 14",0,"eep_valid",127,Track,"Mixt DB 11 LSI SineGen Setup, Lvl from Busbar 14 (each busbar may not be assigned to more than one mixture drawbar!"</v>
      </c>
    </row>
    <row r="806" spans="1:17" ht="15" customHeight="1" x14ac:dyDescent="0.2">
      <c r="A806" s="115">
        <v>15</v>
      </c>
      <c r="C806" s="112">
        <f>C805+1</f>
        <v>2841</v>
      </c>
      <c r="D806" s="95" t="s">
        <v>1410</v>
      </c>
      <c r="E806" s="113" t="s">
        <v>2816</v>
      </c>
      <c r="F806" s="95" t="s">
        <v>875</v>
      </c>
      <c r="G806" s="95">
        <v>127</v>
      </c>
      <c r="H806" s="95" t="s">
        <v>696</v>
      </c>
      <c r="J806" s="135" t="str">
        <f t="shared" si="138"/>
        <v>Mixt DB 11 LSI SineGen Setup, Lvl from Busbar 15 (each busbar may not be assigned to more than one mixture drawbar!</v>
      </c>
      <c r="K806" s="98" t="str">
        <f t="shared" si="134"/>
        <v>2841,"Mixt DB 11 LSI SineGen Setup, Lvl from Busbar 15",0,"eep_valid",127,Track,"Mixt DB 11 LSI SineGen Setup, Lvl from Busbar 15 (each busbar may not be assigned to more than one mixture drawbar!"</v>
      </c>
    </row>
    <row r="807" spans="1:17" s="93" customFormat="1" ht="15" customHeight="1" x14ac:dyDescent="0.2">
      <c r="A807" s="115"/>
      <c r="C807" s="108" t="s">
        <v>228</v>
      </c>
      <c r="D807" s="108"/>
      <c r="E807" s="109" t="s">
        <v>2852</v>
      </c>
      <c r="F807" s="108" t="s">
        <v>726</v>
      </c>
      <c r="G807" s="108">
        <v>0</v>
      </c>
      <c r="H807" s="108" t="s">
        <v>234</v>
      </c>
      <c r="I807" s="108"/>
      <c r="J807" s="134" t="str">
        <f>CONCATENATE(E807," Generator setting, Busbars may not be assigned to more than one Mixture!")</f>
        <v>Mixt Lvl Setup for Drawbar 11, LSI Square Wiring Generator setting, Busbars may not be assigned to more than one Mixture!</v>
      </c>
      <c r="K807" s="98" t="str">
        <f t="shared" si="134"/>
        <v>#,"Mixt Lvl Setup for Drawbar 11, LSI Square Wiring",0,"Mixture Setup",0,None,"Mixt Lvl Setup for Drawbar 11, LSI Square Wiring Generator setting, Busbars may not be assigned to more than one Mixture!"</v>
      </c>
      <c r="N807" s="108"/>
      <c r="O807" s="108"/>
      <c r="P807" s="108"/>
      <c r="Q807" s="108"/>
    </row>
    <row r="808" spans="1:17" ht="15" customHeight="1" x14ac:dyDescent="0.2">
      <c r="A808" s="115">
        <v>10</v>
      </c>
      <c r="C808" s="112">
        <f>C801+6</f>
        <v>2842</v>
      </c>
      <c r="D808" s="95" t="s">
        <v>1411</v>
      </c>
      <c r="E808" s="113" t="s">
        <v>2817</v>
      </c>
      <c r="F808" s="95" t="s">
        <v>875</v>
      </c>
      <c r="G808" s="95">
        <v>127</v>
      </c>
      <c r="H808" s="95" t="s">
        <v>696</v>
      </c>
      <c r="J808" s="135" t="str">
        <f t="shared" ref="J808:J813" si="139">CONCATENATE(E808," (each busbar may not be assigned to more than one mixture drawbar!")</f>
        <v>Mixt DB 11 LSI SquareG Setup, Lvl from Busbar 10 (each busbar may not be assigned to more than one mixture drawbar!</v>
      </c>
      <c r="K808" s="98" t="str">
        <f t="shared" si="134"/>
        <v>2842,"Mixt DB 11 LSI SquareG Setup, Lvl from Busbar 10",0,"eep_valid",127,Track,"Mixt DB 11 LSI SquareG Setup, Lvl from Busbar 10 (each busbar may not be assigned to more than one mixture drawbar!"</v>
      </c>
    </row>
    <row r="809" spans="1:17" ht="15" customHeight="1" x14ac:dyDescent="0.2">
      <c r="A809" s="115">
        <v>11</v>
      </c>
      <c r="C809" s="112">
        <f>C808+1</f>
        <v>2843</v>
      </c>
      <c r="D809" s="95" t="s">
        <v>1411</v>
      </c>
      <c r="E809" s="113" t="s">
        <v>2818</v>
      </c>
      <c r="F809" s="95" t="s">
        <v>875</v>
      </c>
      <c r="G809" s="95">
        <v>127</v>
      </c>
      <c r="H809" s="95" t="s">
        <v>696</v>
      </c>
      <c r="J809" s="135" t="str">
        <f t="shared" si="139"/>
        <v>Mixt DB 11 LSI SquareG Setup, Lvl from Busbar 11 (each busbar may not be assigned to more than one mixture drawbar!</v>
      </c>
      <c r="K809" s="98" t="str">
        <f t="shared" si="134"/>
        <v>2843,"Mixt DB 11 LSI SquareG Setup, Lvl from Busbar 11",0,"eep_valid",127,Track,"Mixt DB 11 LSI SquareG Setup, Lvl from Busbar 11 (each busbar may not be assigned to more than one mixture drawbar!"</v>
      </c>
    </row>
    <row r="810" spans="1:17" ht="15" customHeight="1" x14ac:dyDescent="0.2">
      <c r="A810" s="115">
        <v>12</v>
      </c>
      <c r="C810" s="112">
        <f>C809+1</f>
        <v>2844</v>
      </c>
      <c r="D810" s="95" t="s">
        <v>1411</v>
      </c>
      <c r="E810" s="113" t="s">
        <v>2819</v>
      </c>
      <c r="F810" s="95" t="s">
        <v>875</v>
      </c>
      <c r="G810" s="95">
        <v>127</v>
      </c>
      <c r="H810" s="95" t="s">
        <v>696</v>
      </c>
      <c r="J810" s="135" t="str">
        <f t="shared" si="139"/>
        <v>Mixt DB 11 LSI SquareG Setup, Lvl from Busbar 12 (each busbar may not be assigned to more than one mixture drawbar!</v>
      </c>
      <c r="K810" s="98" t="str">
        <f t="shared" si="134"/>
        <v>2844,"Mixt DB 11 LSI SquareG Setup, Lvl from Busbar 12",0,"eep_valid",127,Track,"Mixt DB 11 LSI SquareG Setup, Lvl from Busbar 12 (each busbar may not be assigned to more than one mixture drawbar!"</v>
      </c>
    </row>
    <row r="811" spans="1:17" ht="15" customHeight="1" x14ac:dyDescent="0.2">
      <c r="A811" s="115">
        <v>13</v>
      </c>
      <c r="C811" s="112">
        <f>C810+1</f>
        <v>2845</v>
      </c>
      <c r="D811" s="95" t="s">
        <v>1411</v>
      </c>
      <c r="E811" s="113" t="s">
        <v>2820</v>
      </c>
      <c r="F811" s="95" t="s">
        <v>875</v>
      </c>
      <c r="G811" s="95">
        <v>127</v>
      </c>
      <c r="H811" s="95" t="s">
        <v>696</v>
      </c>
      <c r="J811" s="135" t="str">
        <f t="shared" si="139"/>
        <v>Mixt DB 11 LSI SquareG Setup, Lvl from Busbar 13 (each busbar may not be assigned to more than one mixture drawbar!</v>
      </c>
      <c r="K811" s="98" t="str">
        <f t="shared" si="134"/>
        <v>2845,"Mixt DB 11 LSI SquareG Setup, Lvl from Busbar 13",0,"eep_valid",127,Track,"Mixt DB 11 LSI SquareG Setup, Lvl from Busbar 13 (each busbar may not be assigned to more than one mixture drawbar!"</v>
      </c>
    </row>
    <row r="812" spans="1:17" ht="15" customHeight="1" x14ac:dyDescent="0.2">
      <c r="A812" s="115">
        <v>14</v>
      </c>
      <c r="C812" s="112">
        <f>C811+1</f>
        <v>2846</v>
      </c>
      <c r="D812" s="95" t="s">
        <v>1411</v>
      </c>
      <c r="E812" s="113" t="s">
        <v>2821</v>
      </c>
      <c r="F812" s="95" t="s">
        <v>875</v>
      </c>
      <c r="G812" s="95">
        <v>127</v>
      </c>
      <c r="H812" s="95" t="s">
        <v>696</v>
      </c>
      <c r="J812" s="135" t="str">
        <f t="shared" si="139"/>
        <v>Mixt DB 11 LSI SquareG Setup, Lvl from Busbar 14 (each busbar may not be assigned to more than one mixture drawbar!</v>
      </c>
      <c r="K812" s="98" t="str">
        <f t="shared" si="134"/>
        <v>2846,"Mixt DB 11 LSI SquareG Setup, Lvl from Busbar 14",0,"eep_valid",127,Track,"Mixt DB 11 LSI SquareG Setup, Lvl from Busbar 14 (each busbar may not be assigned to more than one mixture drawbar!"</v>
      </c>
    </row>
    <row r="813" spans="1:17" ht="15" customHeight="1" x14ac:dyDescent="0.2">
      <c r="A813" s="115">
        <v>15</v>
      </c>
      <c r="C813" s="112">
        <f>C812+1</f>
        <v>2847</v>
      </c>
      <c r="D813" s="95" t="s">
        <v>1411</v>
      </c>
      <c r="E813" s="113" t="s">
        <v>2822</v>
      </c>
      <c r="F813" s="95" t="s">
        <v>875</v>
      </c>
      <c r="G813" s="95">
        <v>127</v>
      </c>
      <c r="H813" s="95" t="s">
        <v>696</v>
      </c>
      <c r="J813" s="135" t="str">
        <f t="shared" si="139"/>
        <v>Mixt DB 11 LSI SquareG Setup, Lvl from Busbar 15 (each busbar may not be assigned to more than one mixture drawbar!</v>
      </c>
      <c r="K813" s="98" t="str">
        <f t="shared" si="134"/>
        <v>2847,"Mixt DB 11 LSI SquareG Setup, Lvl from Busbar 15",0,"eep_valid",127,Track,"Mixt DB 11 LSI SquareG Setup, Lvl from Busbar 15 (each busbar may not be assigned to more than one mixture drawbar!"</v>
      </c>
    </row>
    <row r="814" spans="1:17" s="93" customFormat="1" ht="15" customHeight="1" x14ac:dyDescent="0.2">
      <c r="A814" s="115"/>
      <c r="C814" s="108" t="s">
        <v>228</v>
      </c>
      <c r="D814" s="108"/>
      <c r="E814" s="109" t="s">
        <v>2856</v>
      </c>
      <c r="F814" s="108" t="s">
        <v>726</v>
      </c>
      <c r="G814" s="108">
        <v>0</v>
      </c>
      <c r="H814" s="108" t="s">
        <v>234</v>
      </c>
      <c r="I814" s="108"/>
      <c r="J814" s="134" t="str">
        <f>CONCATENATE(E814," Generator setting, Busbars may not be assigned to more than one Mixture!")</f>
        <v>Mixt Lvl Setup for Drawbar 11, Single Note Wiring Generator setting, Busbars may not be assigned to more than one Mixture!</v>
      </c>
      <c r="K814" s="98" t="str">
        <f t="shared" si="134"/>
        <v>#,"Mixt Lvl Setup for Drawbar 11, Single Note Wiring",0,"Mixture Setup",0,None,"Mixt Lvl Setup for Drawbar 11, Single Note Wiring Generator setting, Busbars may not be assigned to more than one Mixture!"</v>
      </c>
      <c r="N814" s="108"/>
      <c r="O814" s="108"/>
      <c r="P814" s="108"/>
      <c r="Q814" s="108"/>
    </row>
    <row r="815" spans="1:17" ht="15" customHeight="1" x14ac:dyDescent="0.2">
      <c r="A815" s="115">
        <v>10</v>
      </c>
      <c r="C815" s="112">
        <f>C808+6</f>
        <v>2848</v>
      </c>
      <c r="D815" s="95" t="s">
        <v>1412</v>
      </c>
      <c r="E815" s="113" t="s">
        <v>2810</v>
      </c>
      <c r="F815" s="95" t="s">
        <v>875</v>
      </c>
      <c r="G815" s="95">
        <v>127</v>
      </c>
      <c r="H815" s="95" t="s">
        <v>696</v>
      </c>
      <c r="J815" s="135" t="str">
        <f t="shared" ref="J815:J820" si="140">CONCATENATE(E815," (each busbar may not be assigned to more than one mixture drawbar!")</f>
        <v>Mixt DB 11 SingleNoteG Setup, Level from Busbar 10 (each busbar may not be assigned to more than one mixture drawbar!</v>
      </c>
      <c r="K815" s="98" t="str">
        <f t="shared" si="134"/>
        <v>2848,"Mixt DB 11 SingleNoteG Setup, Level from Busbar 10",0,"eep_valid",127,Track,"Mixt DB 11 SingleNoteG Setup, Level from Busbar 10 (each busbar may not be assigned to more than one mixture drawbar!"</v>
      </c>
    </row>
    <row r="816" spans="1:17" ht="15" customHeight="1" x14ac:dyDescent="0.2">
      <c r="A816" s="115">
        <v>11</v>
      </c>
      <c r="C816" s="112">
        <f>C815+1</f>
        <v>2849</v>
      </c>
      <c r="D816" s="95" t="s">
        <v>1412</v>
      </c>
      <c r="E816" s="113" t="s">
        <v>2823</v>
      </c>
      <c r="F816" s="95" t="s">
        <v>875</v>
      </c>
      <c r="G816" s="95">
        <v>127</v>
      </c>
      <c r="H816" s="95" t="s">
        <v>696</v>
      </c>
      <c r="J816" s="135" t="str">
        <f t="shared" si="140"/>
        <v>Mixt DB 11 SingleNoteG Setup, Level from Busbar 11 (each busbar may not be assigned to more than one mixture drawbar!</v>
      </c>
      <c r="K816" s="98" t="str">
        <f t="shared" si="134"/>
        <v>2849,"Mixt DB 11 SingleNoteG Setup, Level from Busbar 11",0,"eep_valid",127,Track,"Mixt DB 11 SingleNoteG Setup, Level from Busbar 11 (each busbar may not be assigned to more than one mixture drawbar!"</v>
      </c>
    </row>
    <row r="817" spans="1:17" ht="15" customHeight="1" x14ac:dyDescent="0.2">
      <c r="A817" s="115">
        <v>12</v>
      </c>
      <c r="C817" s="112">
        <f>C816+1</f>
        <v>2850</v>
      </c>
      <c r="D817" s="95" t="s">
        <v>1412</v>
      </c>
      <c r="E817" s="113" t="s">
        <v>2824</v>
      </c>
      <c r="F817" s="95" t="s">
        <v>875</v>
      </c>
      <c r="G817" s="95">
        <v>127</v>
      </c>
      <c r="H817" s="95" t="s">
        <v>696</v>
      </c>
      <c r="J817" s="135" t="str">
        <f t="shared" si="140"/>
        <v>Mixt DB 11 SingleNoteG Setup, Level from Busbar 12 (each busbar may not be assigned to more than one mixture drawbar!</v>
      </c>
      <c r="K817" s="98" t="str">
        <f t="shared" si="134"/>
        <v>2850,"Mixt DB 11 SingleNoteG Setup, Level from Busbar 12",0,"eep_valid",127,Track,"Mixt DB 11 SingleNoteG Setup, Level from Busbar 12 (each busbar may not be assigned to more than one mixture drawbar!"</v>
      </c>
    </row>
    <row r="818" spans="1:17" ht="15" customHeight="1" x14ac:dyDescent="0.2">
      <c r="A818" s="115">
        <v>13</v>
      </c>
      <c r="C818" s="112">
        <f>C817+1</f>
        <v>2851</v>
      </c>
      <c r="D818" s="95" t="s">
        <v>1412</v>
      </c>
      <c r="E818" s="113" t="s">
        <v>2825</v>
      </c>
      <c r="F818" s="95" t="s">
        <v>875</v>
      </c>
      <c r="G818" s="95">
        <v>127</v>
      </c>
      <c r="H818" s="95" t="s">
        <v>696</v>
      </c>
      <c r="J818" s="135" t="str">
        <f t="shared" si="140"/>
        <v>Mixt DB 11 SingleNoteG Setup, Level from Busbar 13 (each busbar may not be assigned to more than one mixture drawbar!</v>
      </c>
      <c r="K818" s="98" t="str">
        <f t="shared" si="134"/>
        <v>2851,"Mixt DB 11 SingleNoteG Setup, Level from Busbar 13",0,"eep_valid",127,Track,"Mixt DB 11 SingleNoteG Setup, Level from Busbar 13 (each busbar may not be assigned to more than one mixture drawbar!"</v>
      </c>
    </row>
    <row r="819" spans="1:17" ht="15" customHeight="1" x14ac:dyDescent="0.2">
      <c r="A819" s="115">
        <v>14</v>
      </c>
      <c r="C819" s="112">
        <f>C818+1</f>
        <v>2852</v>
      </c>
      <c r="D819" s="95" t="s">
        <v>1412</v>
      </c>
      <c r="E819" s="113" t="s">
        <v>2826</v>
      </c>
      <c r="F819" s="95" t="s">
        <v>875</v>
      </c>
      <c r="G819" s="95">
        <v>127</v>
      </c>
      <c r="H819" s="95" t="s">
        <v>696</v>
      </c>
      <c r="J819" s="135" t="str">
        <f t="shared" si="140"/>
        <v>Mixt DB 11 SingleNoteG Setup, Level from Busbar 14 (each busbar may not be assigned to more than one mixture drawbar!</v>
      </c>
      <c r="K819" s="98" t="str">
        <f t="shared" si="134"/>
        <v>2852,"Mixt DB 11 SingleNoteG Setup, Level from Busbar 14",0,"eep_valid",127,Track,"Mixt DB 11 SingleNoteG Setup, Level from Busbar 14 (each busbar may not be assigned to more than one mixture drawbar!"</v>
      </c>
    </row>
    <row r="820" spans="1:17" ht="15" customHeight="1" x14ac:dyDescent="0.2">
      <c r="A820" s="115">
        <v>15</v>
      </c>
      <c r="C820" s="112">
        <f>C819+1</f>
        <v>2853</v>
      </c>
      <c r="D820" s="95" t="s">
        <v>1412</v>
      </c>
      <c r="E820" s="113" t="s">
        <v>2827</v>
      </c>
      <c r="F820" s="95" t="s">
        <v>875</v>
      </c>
      <c r="G820" s="95">
        <v>127</v>
      </c>
      <c r="H820" s="95" t="s">
        <v>696</v>
      </c>
      <c r="J820" s="135" t="str">
        <f t="shared" si="140"/>
        <v>Mixt DB 11 SingleNoteG Setup, Level from Busbar 15 (each busbar may not be assigned to more than one mixture drawbar!</v>
      </c>
      <c r="K820" s="98" t="str">
        <f t="shared" si="134"/>
        <v>2853,"Mixt DB 11 SingleNoteG Setup, Level from Busbar 15",0,"eep_valid",127,Track,"Mixt DB 11 SingleNoteG Setup, Level from Busbar 15 (each busbar may not be assigned to more than one mixture drawbar!"</v>
      </c>
    </row>
    <row r="821" spans="1:17" s="93" customFormat="1" ht="15" customHeight="1" x14ac:dyDescent="0.2">
      <c r="A821" s="115"/>
      <c r="C821" s="108" t="s">
        <v>228</v>
      </c>
      <c r="D821" s="108"/>
      <c r="E821" s="109" t="s">
        <v>2857</v>
      </c>
      <c r="F821" s="108" t="s">
        <v>726</v>
      </c>
      <c r="G821" s="108">
        <v>0</v>
      </c>
      <c r="H821" s="108" t="s">
        <v>234</v>
      </c>
      <c r="I821" s="108"/>
      <c r="J821" s="134" t="str">
        <f>CONCATENATE(E821," Generator setting, Busbars may not be assigned to more than one Mixture!")</f>
        <v>Mixt Lvl Setup for Drawbar 11, Combo Wiring Generator setting, Busbars may not be assigned to more than one Mixture!</v>
      </c>
      <c r="K821" s="98" t="str">
        <f t="shared" si="134"/>
        <v>#,"Mixt Lvl Setup for Drawbar 11, Combo Wiring",0,"Mixture Setup",0,None,"Mixt Lvl Setup for Drawbar 11, Combo Wiring Generator setting, Busbars may not be assigned to more than one Mixture!"</v>
      </c>
      <c r="N821" s="108"/>
      <c r="O821" s="108"/>
      <c r="P821" s="108"/>
      <c r="Q821" s="108"/>
    </row>
    <row r="822" spans="1:17" ht="15" customHeight="1" x14ac:dyDescent="0.2">
      <c r="A822" s="115">
        <v>10</v>
      </c>
      <c r="C822" s="112">
        <f>C815+6</f>
        <v>2854</v>
      </c>
      <c r="D822" s="95" t="s">
        <v>2900</v>
      </c>
      <c r="E822" s="113" t="s">
        <v>2913</v>
      </c>
      <c r="F822" s="95" t="s">
        <v>875</v>
      </c>
      <c r="G822" s="95">
        <v>127</v>
      </c>
      <c r="H822" s="95" t="s">
        <v>696</v>
      </c>
      <c r="J822" s="135" t="str">
        <f t="shared" ref="J822:J827" si="141">CONCATENATE(E822," (each busbar may not be assigned to more than one mixture drawbar!")</f>
        <v>Mixt DB 11 Combo Setup, Level from Busbar 10 (each busbar may not be assigned to more than one mixture drawbar!</v>
      </c>
      <c r="K822" s="98" t="str">
        <f t="shared" si="134"/>
        <v>2854,"Mixt DB 11 Combo Setup, Level from Busbar 10",0,"eep_valid",127,Track,"Mixt DB 11 Combo Setup, Level from Busbar 10 (each busbar may not be assigned to more than one mixture drawbar!"</v>
      </c>
    </row>
    <row r="823" spans="1:17" ht="15" customHeight="1" x14ac:dyDescent="0.2">
      <c r="A823" s="115">
        <v>11</v>
      </c>
      <c r="C823" s="112">
        <f>C822+1</f>
        <v>2855</v>
      </c>
      <c r="D823" s="95" t="s">
        <v>2900</v>
      </c>
      <c r="E823" s="113" t="s">
        <v>2914</v>
      </c>
      <c r="F823" s="95" t="s">
        <v>875</v>
      </c>
      <c r="G823" s="95">
        <v>127</v>
      </c>
      <c r="H823" s="95" t="s">
        <v>696</v>
      </c>
      <c r="J823" s="135" t="str">
        <f t="shared" si="141"/>
        <v>Mixt DB 11 Combo Setup, Level from Busbar 11 (each busbar may not be assigned to more than one mixture drawbar!</v>
      </c>
      <c r="K823" s="98" t="str">
        <f t="shared" si="134"/>
        <v>2855,"Mixt DB 11 Combo Setup, Level from Busbar 11",0,"eep_valid",127,Track,"Mixt DB 11 Combo Setup, Level from Busbar 11 (each busbar may not be assigned to more than one mixture drawbar!"</v>
      </c>
    </row>
    <row r="824" spans="1:17" ht="15" customHeight="1" x14ac:dyDescent="0.2">
      <c r="A824" s="115">
        <v>12</v>
      </c>
      <c r="C824" s="112">
        <f>C823+1</f>
        <v>2856</v>
      </c>
      <c r="D824" s="95" t="s">
        <v>2900</v>
      </c>
      <c r="E824" s="113" t="s">
        <v>2915</v>
      </c>
      <c r="F824" s="95" t="s">
        <v>875</v>
      </c>
      <c r="G824" s="95">
        <v>127</v>
      </c>
      <c r="H824" s="95" t="s">
        <v>696</v>
      </c>
      <c r="J824" s="135" t="str">
        <f t="shared" si="141"/>
        <v>Mixt DB 11 Combo Setup, Level from Busbar 12 (each busbar may not be assigned to more than one mixture drawbar!</v>
      </c>
      <c r="K824" s="98" t="str">
        <f t="shared" si="134"/>
        <v>2856,"Mixt DB 11 Combo Setup, Level from Busbar 12",0,"eep_valid",127,Track,"Mixt DB 11 Combo Setup, Level from Busbar 12 (each busbar may not be assigned to more than one mixture drawbar!"</v>
      </c>
    </row>
    <row r="825" spans="1:17" ht="15" customHeight="1" x14ac:dyDescent="0.2">
      <c r="A825" s="115">
        <v>13</v>
      </c>
      <c r="C825" s="112">
        <f>C824+1</f>
        <v>2857</v>
      </c>
      <c r="D825" s="95" t="s">
        <v>2900</v>
      </c>
      <c r="E825" s="113" t="s">
        <v>2916</v>
      </c>
      <c r="F825" s="95" t="s">
        <v>875</v>
      </c>
      <c r="G825" s="95">
        <v>127</v>
      </c>
      <c r="H825" s="95" t="s">
        <v>696</v>
      </c>
      <c r="J825" s="135" t="str">
        <f t="shared" si="141"/>
        <v>Mixt DB 11 Combo Setup, Level from Busbar 13 (each busbar may not be assigned to more than one mixture drawbar!</v>
      </c>
      <c r="K825" s="98" t="str">
        <f t="shared" si="134"/>
        <v>2857,"Mixt DB 11 Combo Setup, Level from Busbar 13",0,"eep_valid",127,Track,"Mixt DB 11 Combo Setup, Level from Busbar 13 (each busbar may not be assigned to more than one mixture drawbar!"</v>
      </c>
    </row>
    <row r="826" spans="1:17" ht="15" customHeight="1" x14ac:dyDescent="0.2">
      <c r="A826" s="115">
        <v>14</v>
      </c>
      <c r="C826" s="112">
        <f>C825+1</f>
        <v>2858</v>
      </c>
      <c r="D826" s="95" t="s">
        <v>2900</v>
      </c>
      <c r="E826" s="113" t="s">
        <v>2917</v>
      </c>
      <c r="F826" s="95" t="s">
        <v>875</v>
      </c>
      <c r="G826" s="95">
        <v>127</v>
      </c>
      <c r="H826" s="95" t="s">
        <v>696</v>
      </c>
      <c r="J826" s="135" t="str">
        <f t="shared" si="141"/>
        <v>Mixt DB 11 Combo Setup, Level from Busbar 14 (each busbar may not be assigned to more than one mixture drawbar!</v>
      </c>
      <c r="K826" s="98" t="str">
        <f t="shared" si="134"/>
        <v>2858,"Mixt DB 11 Combo Setup, Level from Busbar 14",0,"eep_valid",127,Track,"Mixt DB 11 Combo Setup, Level from Busbar 14 (each busbar may not be assigned to more than one mixture drawbar!"</v>
      </c>
    </row>
    <row r="827" spans="1:17" ht="15" customHeight="1" x14ac:dyDescent="0.2">
      <c r="A827" s="115">
        <v>15</v>
      </c>
      <c r="C827" s="112">
        <f>C826+1</f>
        <v>2859</v>
      </c>
      <c r="D827" s="95" t="s">
        <v>2900</v>
      </c>
      <c r="E827" s="113" t="s">
        <v>2918</v>
      </c>
      <c r="F827" s="95" t="s">
        <v>875</v>
      </c>
      <c r="G827" s="95">
        <v>127</v>
      </c>
      <c r="H827" s="95" t="s">
        <v>696</v>
      </c>
      <c r="J827" s="135" t="str">
        <f t="shared" si="141"/>
        <v>Mixt DB 11 Combo Setup, Level from Busbar 15 (each busbar may not be assigned to more than one mixture drawbar!</v>
      </c>
      <c r="K827" s="98" t="str">
        <f t="shared" si="134"/>
        <v>2859,"Mixt DB 11 Combo Setup, Level from Busbar 15",0,"eep_valid",127,Track,"Mixt DB 11 Combo Setup, Level from Busbar 15 (each busbar may not be assigned to more than one mixture drawbar!"</v>
      </c>
    </row>
    <row r="828" spans="1:17" s="93" customFormat="1" ht="15" customHeight="1" x14ac:dyDescent="0.2">
      <c r="A828" s="115"/>
      <c r="C828" s="108" t="s">
        <v>228</v>
      </c>
      <c r="D828" s="108"/>
      <c r="E828" s="109" t="s">
        <v>2881</v>
      </c>
      <c r="F828" s="108" t="s">
        <v>726</v>
      </c>
      <c r="G828" s="108">
        <v>0</v>
      </c>
      <c r="H828" s="108" t="s">
        <v>234</v>
      </c>
      <c r="I828" s="108"/>
      <c r="J828" s="134" t="str">
        <f>CONCATENATE(E828," Generator setting, Busbars may not be assigned to more than one Mixture!")</f>
        <v>Mixt Lvl Setup for Drawbar 12, H100 Wiring Generator setting, Busbars may not be assigned to more than one Mixture!</v>
      </c>
      <c r="K828" s="98" t="str">
        <f t="shared" si="134"/>
        <v>#,"Mixt Lvl Setup for Drawbar 12, H100 Wiring",0,"Mixture Setup",0,None,"Mixt Lvl Setup for Drawbar 12, H100 Wiring Generator setting, Busbars may not be assigned to more than one Mixture!"</v>
      </c>
      <c r="N828" s="108"/>
      <c r="O828" s="108"/>
      <c r="P828" s="108"/>
      <c r="Q828" s="108"/>
    </row>
    <row r="829" spans="1:17" ht="15" customHeight="1" x14ac:dyDescent="0.2">
      <c r="A829" s="115">
        <v>10</v>
      </c>
      <c r="C829" s="112">
        <f>C822+6</f>
        <v>2860</v>
      </c>
      <c r="D829" s="95" t="s">
        <v>1409</v>
      </c>
      <c r="E829" s="113" t="s">
        <v>2874</v>
      </c>
      <c r="F829" s="95" t="s">
        <v>875</v>
      </c>
      <c r="G829" s="95">
        <v>127</v>
      </c>
      <c r="H829" s="95" t="s">
        <v>696</v>
      </c>
      <c r="J829" s="135" t="str">
        <f t="shared" ref="J829:J834" si="142">CONCATENATE(E829," (each busbar may not be assigned to more than one mixture drawbar!")</f>
        <v>Mixt DB 12 Hammond Setup, Lvl from Busbar 10 (each busbar may not be assigned to more than one mixture drawbar!</v>
      </c>
      <c r="K829" s="98" t="str">
        <f t="shared" si="134"/>
        <v>2860,"Mixt DB 12 Hammond Setup, Lvl from Busbar 10",0,"eep_valid",127,Track,"Mixt DB 12 Hammond Setup, Lvl from Busbar 10 (each busbar may not be assigned to more than one mixture drawbar!"</v>
      </c>
    </row>
    <row r="830" spans="1:17" ht="15" customHeight="1" x14ac:dyDescent="0.2">
      <c r="A830" s="115">
        <v>11</v>
      </c>
      <c r="C830" s="112">
        <f>C829+1</f>
        <v>2861</v>
      </c>
      <c r="D830" s="95" t="s">
        <v>1409</v>
      </c>
      <c r="E830" s="113" t="s">
        <v>2875</v>
      </c>
      <c r="F830" s="95" t="s">
        <v>875</v>
      </c>
      <c r="G830" s="95">
        <v>127</v>
      </c>
      <c r="H830" s="95" t="s">
        <v>696</v>
      </c>
      <c r="J830" s="135" t="str">
        <f t="shared" si="142"/>
        <v>Mixt DB 12 Hammond Setup, Lvl from Busbar 11 (each busbar may not be assigned to more than one mixture drawbar!</v>
      </c>
      <c r="K830" s="98" t="str">
        <f t="shared" si="134"/>
        <v>2861,"Mixt DB 12 Hammond Setup, Lvl from Busbar 11",0,"eep_valid",127,Track,"Mixt DB 12 Hammond Setup, Lvl from Busbar 11 (each busbar may not be assigned to more than one mixture drawbar!"</v>
      </c>
    </row>
    <row r="831" spans="1:17" ht="15" customHeight="1" x14ac:dyDescent="0.2">
      <c r="A831" s="115">
        <v>12</v>
      </c>
      <c r="C831" s="112">
        <f>C830+1</f>
        <v>2862</v>
      </c>
      <c r="D831" s="95" t="s">
        <v>1409</v>
      </c>
      <c r="E831" s="113" t="s">
        <v>2876</v>
      </c>
      <c r="F831" s="95" t="s">
        <v>875</v>
      </c>
      <c r="G831" s="95">
        <v>127</v>
      </c>
      <c r="H831" s="95" t="s">
        <v>696</v>
      </c>
      <c r="J831" s="135" t="str">
        <f t="shared" si="142"/>
        <v>Mixt DB 12 Hammond Setup, Lvl from Busbar 12 (each busbar may not be assigned to more than one mixture drawbar!</v>
      </c>
      <c r="K831" s="98" t="str">
        <f t="shared" si="134"/>
        <v>2862,"Mixt DB 12 Hammond Setup, Lvl from Busbar 12",0,"eep_valid",127,Track,"Mixt DB 12 Hammond Setup, Lvl from Busbar 12 (each busbar may not be assigned to more than one mixture drawbar!"</v>
      </c>
    </row>
    <row r="832" spans="1:17" ht="15" customHeight="1" x14ac:dyDescent="0.2">
      <c r="A832" s="115">
        <v>13</v>
      </c>
      <c r="C832" s="112">
        <f>C831+1</f>
        <v>2863</v>
      </c>
      <c r="D832" s="95" t="s">
        <v>1409</v>
      </c>
      <c r="E832" s="113" t="s">
        <v>2877</v>
      </c>
      <c r="F832" s="95" t="s">
        <v>875</v>
      </c>
      <c r="G832" s="95">
        <v>127</v>
      </c>
      <c r="H832" s="95" t="s">
        <v>696</v>
      </c>
      <c r="J832" s="135" t="str">
        <f t="shared" si="142"/>
        <v>Mixt DB 12 Hammond Setup, Lvl from Busbar 13 (each busbar may not be assigned to more than one mixture drawbar!</v>
      </c>
      <c r="K832" s="98" t="str">
        <f t="shared" si="134"/>
        <v>2863,"Mixt DB 12 Hammond Setup, Lvl from Busbar 13",0,"eep_valid",127,Track,"Mixt DB 12 Hammond Setup, Lvl from Busbar 13 (each busbar may not be assigned to more than one mixture drawbar!"</v>
      </c>
    </row>
    <row r="833" spans="1:17" ht="15" customHeight="1" x14ac:dyDescent="0.2">
      <c r="A833" s="115">
        <v>14</v>
      </c>
      <c r="C833" s="112">
        <f>C832+1</f>
        <v>2864</v>
      </c>
      <c r="D833" s="95" t="s">
        <v>1409</v>
      </c>
      <c r="E833" s="113" t="s">
        <v>2878</v>
      </c>
      <c r="F833" s="95" t="s">
        <v>875</v>
      </c>
      <c r="G833" s="95">
        <v>127</v>
      </c>
      <c r="H833" s="95" t="s">
        <v>696</v>
      </c>
      <c r="J833" s="135" t="str">
        <f t="shared" si="142"/>
        <v>Mixt DB 12 Hammond Setup, Lvl from Busbar 14 (each busbar may not be assigned to more than one mixture drawbar!</v>
      </c>
      <c r="K833" s="98" t="str">
        <f t="shared" si="134"/>
        <v>2864,"Mixt DB 12 Hammond Setup, Lvl from Busbar 14",0,"eep_valid",127,Track,"Mixt DB 12 Hammond Setup, Lvl from Busbar 14 (each busbar may not be assigned to more than one mixture drawbar!"</v>
      </c>
    </row>
    <row r="834" spans="1:17" ht="15" customHeight="1" x14ac:dyDescent="0.2">
      <c r="A834" s="115">
        <v>15</v>
      </c>
      <c r="C834" s="112">
        <f>C833+1</f>
        <v>2865</v>
      </c>
      <c r="D834" s="95" t="s">
        <v>1409</v>
      </c>
      <c r="E834" s="113" t="s">
        <v>2879</v>
      </c>
      <c r="F834" s="95" t="s">
        <v>875</v>
      </c>
      <c r="G834" s="95">
        <v>127</v>
      </c>
      <c r="H834" s="95" t="s">
        <v>696</v>
      </c>
      <c r="J834" s="135" t="str">
        <f t="shared" si="142"/>
        <v>Mixt DB 12 Hammond Setup, Lvl from Busbar 15 (each busbar may not be assigned to more than one mixture drawbar!</v>
      </c>
      <c r="K834" s="98" t="str">
        <f t="shared" si="134"/>
        <v>2865,"Mixt DB 12 Hammond Setup, Lvl from Busbar 15",0,"eep_valid",127,Track,"Mixt DB 12 Hammond Setup, Lvl from Busbar 15 (each busbar may not be assigned to more than one mixture drawbar!"</v>
      </c>
    </row>
    <row r="835" spans="1:17" s="93" customFormat="1" ht="15" customHeight="1" x14ac:dyDescent="0.2">
      <c r="A835" s="115"/>
      <c r="C835" s="108" t="s">
        <v>228</v>
      </c>
      <c r="D835" s="108"/>
      <c r="E835" s="109" t="s">
        <v>2853</v>
      </c>
      <c r="F835" s="108" t="s">
        <v>726</v>
      </c>
      <c r="G835" s="108">
        <v>0</v>
      </c>
      <c r="H835" s="108" t="s">
        <v>234</v>
      </c>
      <c r="I835" s="108"/>
      <c r="J835" s="134" t="str">
        <f>CONCATENATE(E835," Generator setting, Busbars may not be assigned to more than one Mixture!")</f>
        <v>Mixt Lvl Setup for Drawbar 12, LSI Sine Wiring Generator setting, Busbars may not be assigned to more than one Mixture!</v>
      </c>
      <c r="K835" s="98" t="str">
        <f t="shared" si="134"/>
        <v>#,"Mixt Lvl Setup for Drawbar 12, LSI Sine Wiring",0,"Mixture Setup",0,None,"Mixt Lvl Setup for Drawbar 12, LSI Sine Wiring Generator setting, Busbars may not be assigned to more than one Mixture!"</v>
      </c>
      <c r="N835" s="108"/>
      <c r="O835" s="108"/>
      <c r="P835" s="108"/>
      <c r="Q835" s="108"/>
    </row>
    <row r="836" spans="1:17" ht="15" customHeight="1" x14ac:dyDescent="0.2">
      <c r="A836" s="115">
        <v>10</v>
      </c>
      <c r="C836" s="112">
        <f>C829+6</f>
        <v>2866</v>
      </c>
      <c r="D836" s="95" t="s">
        <v>1410</v>
      </c>
      <c r="E836" s="113" t="s">
        <v>2828</v>
      </c>
      <c r="F836" s="95" t="s">
        <v>875</v>
      </c>
      <c r="G836" s="95">
        <v>127</v>
      </c>
      <c r="H836" s="95" t="s">
        <v>696</v>
      </c>
      <c r="J836" s="135" t="str">
        <f t="shared" ref="J836:J841" si="143">CONCATENATE(E836," (each busbar may not be assigned to more than one mixture drawbar!")</f>
        <v>Mixt DB 12 LSI SineGen Setup, Lvl from Busbar 10 (each busbar may not be assigned to more than one mixture drawbar!</v>
      </c>
      <c r="K836" s="98" t="str">
        <f t="shared" si="134"/>
        <v>2866,"Mixt DB 12 LSI SineGen Setup, Lvl from Busbar 10",0,"eep_valid",127,Track,"Mixt DB 12 LSI SineGen Setup, Lvl from Busbar 10 (each busbar may not be assigned to more than one mixture drawbar!"</v>
      </c>
    </row>
    <row r="837" spans="1:17" ht="15" customHeight="1" x14ac:dyDescent="0.2">
      <c r="A837" s="115">
        <v>11</v>
      </c>
      <c r="C837" s="112">
        <f>C836+1</f>
        <v>2867</v>
      </c>
      <c r="D837" s="95" t="s">
        <v>1410</v>
      </c>
      <c r="E837" s="113" t="s">
        <v>2829</v>
      </c>
      <c r="F837" s="95" t="s">
        <v>875</v>
      </c>
      <c r="G837" s="95">
        <v>127</v>
      </c>
      <c r="H837" s="95" t="s">
        <v>696</v>
      </c>
      <c r="J837" s="135" t="str">
        <f t="shared" si="143"/>
        <v>Mixt DB 12 LSI SineGen Setup, Lvl from Busbar 11 (each busbar may not be assigned to more than one mixture drawbar!</v>
      </c>
      <c r="K837" s="98" t="str">
        <f t="shared" si="134"/>
        <v>2867,"Mixt DB 12 LSI SineGen Setup, Lvl from Busbar 11",0,"eep_valid",127,Track,"Mixt DB 12 LSI SineGen Setup, Lvl from Busbar 11 (each busbar may not be assigned to more than one mixture drawbar!"</v>
      </c>
    </row>
    <row r="838" spans="1:17" ht="15" customHeight="1" x14ac:dyDescent="0.2">
      <c r="A838" s="115">
        <v>12</v>
      </c>
      <c r="C838" s="112">
        <f>C837+1</f>
        <v>2868</v>
      </c>
      <c r="D838" s="95" t="s">
        <v>1410</v>
      </c>
      <c r="E838" s="113" t="s">
        <v>2830</v>
      </c>
      <c r="F838" s="95" t="s">
        <v>875</v>
      </c>
      <c r="G838" s="95">
        <v>127</v>
      </c>
      <c r="H838" s="95" t="s">
        <v>696</v>
      </c>
      <c r="J838" s="135" t="str">
        <f t="shared" si="143"/>
        <v>Mixt DB 12 LSI SineGen Setup, Lvl from Busbar 12 (each busbar may not be assigned to more than one mixture drawbar!</v>
      </c>
      <c r="K838" s="98" t="str">
        <f t="shared" si="134"/>
        <v>2868,"Mixt DB 12 LSI SineGen Setup, Lvl from Busbar 12",0,"eep_valid",127,Track,"Mixt DB 12 LSI SineGen Setup, Lvl from Busbar 12 (each busbar may not be assigned to more than one mixture drawbar!"</v>
      </c>
    </row>
    <row r="839" spans="1:17" ht="15" customHeight="1" x14ac:dyDescent="0.2">
      <c r="A839" s="115">
        <v>13</v>
      </c>
      <c r="C839" s="112">
        <f>C838+1</f>
        <v>2869</v>
      </c>
      <c r="D839" s="95" t="s">
        <v>1410</v>
      </c>
      <c r="E839" s="113" t="s">
        <v>2831</v>
      </c>
      <c r="F839" s="95" t="s">
        <v>875</v>
      </c>
      <c r="G839" s="95">
        <v>127</v>
      </c>
      <c r="H839" s="95" t="s">
        <v>696</v>
      </c>
      <c r="J839" s="135" t="str">
        <f t="shared" si="143"/>
        <v>Mixt DB 12 LSI SineGen Setup, Lvl from Busbar 13 (each busbar may not be assigned to more than one mixture drawbar!</v>
      </c>
      <c r="K839" s="98" t="str">
        <f t="shared" si="134"/>
        <v>2869,"Mixt DB 12 LSI SineGen Setup, Lvl from Busbar 13",0,"eep_valid",127,Track,"Mixt DB 12 LSI SineGen Setup, Lvl from Busbar 13 (each busbar may not be assigned to more than one mixture drawbar!"</v>
      </c>
    </row>
    <row r="840" spans="1:17" ht="15" customHeight="1" x14ac:dyDescent="0.2">
      <c r="A840" s="115">
        <v>14</v>
      </c>
      <c r="C840" s="112">
        <f>C839+1</f>
        <v>2870</v>
      </c>
      <c r="D840" s="95" t="s">
        <v>1410</v>
      </c>
      <c r="E840" s="113" t="s">
        <v>2832</v>
      </c>
      <c r="F840" s="95" t="s">
        <v>875</v>
      </c>
      <c r="G840" s="95">
        <v>127</v>
      </c>
      <c r="H840" s="95" t="s">
        <v>696</v>
      </c>
      <c r="J840" s="135" t="str">
        <f t="shared" si="143"/>
        <v>Mixt DB 12 LSI SineGen Setup, Lvl from Busbar 14 (each busbar may not be assigned to more than one mixture drawbar!</v>
      </c>
      <c r="K840" s="98" t="str">
        <f t="shared" si="134"/>
        <v>2870,"Mixt DB 12 LSI SineGen Setup, Lvl from Busbar 14",0,"eep_valid",127,Track,"Mixt DB 12 LSI SineGen Setup, Lvl from Busbar 14 (each busbar may not be assigned to more than one mixture drawbar!"</v>
      </c>
    </row>
    <row r="841" spans="1:17" ht="15" customHeight="1" x14ac:dyDescent="0.2">
      <c r="A841" s="115">
        <v>15</v>
      </c>
      <c r="C841" s="112">
        <f>C840+1</f>
        <v>2871</v>
      </c>
      <c r="D841" s="95" t="s">
        <v>1410</v>
      </c>
      <c r="E841" s="113" t="s">
        <v>2833</v>
      </c>
      <c r="F841" s="95" t="s">
        <v>875</v>
      </c>
      <c r="G841" s="95">
        <v>127</v>
      </c>
      <c r="H841" s="95" t="s">
        <v>696</v>
      </c>
      <c r="J841" s="135" t="str">
        <f t="shared" si="143"/>
        <v>Mixt DB 12 LSI SineGen Setup, Lvl from Busbar 15 (each busbar may not be assigned to more than one mixture drawbar!</v>
      </c>
      <c r="K841" s="98" t="str">
        <f t="shared" si="134"/>
        <v>2871,"Mixt DB 12 LSI SineGen Setup, Lvl from Busbar 15",0,"eep_valid",127,Track,"Mixt DB 12 LSI SineGen Setup, Lvl from Busbar 15 (each busbar may not be assigned to more than one mixture drawbar!"</v>
      </c>
    </row>
    <row r="842" spans="1:17" s="93" customFormat="1" ht="15" customHeight="1" x14ac:dyDescent="0.2">
      <c r="A842" s="115"/>
      <c r="C842" s="108" t="s">
        <v>228</v>
      </c>
      <c r="D842" s="108"/>
      <c r="E842" s="109" t="s">
        <v>2854</v>
      </c>
      <c r="F842" s="108" t="s">
        <v>726</v>
      </c>
      <c r="G842" s="108">
        <v>0</v>
      </c>
      <c r="H842" s="108" t="s">
        <v>234</v>
      </c>
      <c r="I842" s="108"/>
      <c r="J842" s="134" t="str">
        <f>CONCATENATE(E842," Generator setting, Busbars may not be assigned to more than one Mixture!")</f>
        <v>Mixt Lvl Setup for Drawbar 12, LSI Square Wiring Generator setting, Busbars may not be assigned to more than one Mixture!</v>
      </c>
      <c r="K842" s="98" t="str">
        <f t="shared" ref="K842:K925" si="144">CONCATENATE(C842,",""",E842,""",",0,",""",F842,""",",G842,",","",H842,",""",J842,"""")</f>
        <v>#,"Mixt Lvl Setup for Drawbar 12, LSI Square Wiring",0,"Mixture Setup",0,None,"Mixt Lvl Setup for Drawbar 12, LSI Square Wiring Generator setting, Busbars may not be assigned to more than one Mixture!"</v>
      </c>
      <c r="N842" s="108"/>
      <c r="O842" s="108"/>
      <c r="P842" s="108"/>
      <c r="Q842" s="108"/>
    </row>
    <row r="843" spans="1:17" ht="15" customHeight="1" x14ac:dyDescent="0.2">
      <c r="A843" s="115">
        <v>10</v>
      </c>
      <c r="C843" s="112">
        <f>C836+6</f>
        <v>2872</v>
      </c>
      <c r="D843" s="95" t="s">
        <v>1411</v>
      </c>
      <c r="E843" s="113" t="s">
        <v>2834</v>
      </c>
      <c r="F843" s="95" t="s">
        <v>875</v>
      </c>
      <c r="G843" s="95">
        <v>127</v>
      </c>
      <c r="H843" s="95" t="s">
        <v>696</v>
      </c>
      <c r="J843" s="135" t="str">
        <f t="shared" ref="J843:J848" si="145">CONCATENATE(E843," (each busbar may not be assigned to more than one mixture drawbar!")</f>
        <v>Mixt DB 12 LSI SquareG Setup, Lvl from Busbar 10 (each busbar may not be assigned to more than one mixture drawbar!</v>
      </c>
      <c r="K843" s="98" t="str">
        <f t="shared" si="144"/>
        <v>2872,"Mixt DB 12 LSI SquareG Setup, Lvl from Busbar 10",0,"eep_valid",127,Track,"Mixt DB 12 LSI SquareG Setup, Lvl from Busbar 10 (each busbar may not be assigned to more than one mixture drawbar!"</v>
      </c>
    </row>
    <row r="844" spans="1:17" ht="15" customHeight="1" x14ac:dyDescent="0.2">
      <c r="A844" s="115">
        <v>11</v>
      </c>
      <c r="C844" s="112">
        <f>C843+1</f>
        <v>2873</v>
      </c>
      <c r="D844" s="95" t="s">
        <v>1411</v>
      </c>
      <c r="E844" s="113" t="s">
        <v>2835</v>
      </c>
      <c r="F844" s="95" t="s">
        <v>875</v>
      </c>
      <c r="G844" s="95">
        <v>127</v>
      </c>
      <c r="H844" s="95" t="s">
        <v>696</v>
      </c>
      <c r="J844" s="135" t="str">
        <f t="shared" si="145"/>
        <v>Mixt DB 12 LSI SquareG Setup, Lvl from Busbar 11 (each busbar may not be assigned to more than one mixture drawbar!</v>
      </c>
      <c r="K844" s="98" t="str">
        <f t="shared" si="144"/>
        <v>2873,"Mixt DB 12 LSI SquareG Setup, Lvl from Busbar 11",0,"eep_valid",127,Track,"Mixt DB 12 LSI SquareG Setup, Lvl from Busbar 11 (each busbar may not be assigned to more than one mixture drawbar!"</v>
      </c>
    </row>
    <row r="845" spans="1:17" ht="15" customHeight="1" x14ac:dyDescent="0.2">
      <c r="A845" s="115">
        <v>12</v>
      </c>
      <c r="C845" s="112">
        <f>C844+1</f>
        <v>2874</v>
      </c>
      <c r="D845" s="95" t="s">
        <v>1411</v>
      </c>
      <c r="E845" s="113" t="s">
        <v>2836</v>
      </c>
      <c r="F845" s="95" t="s">
        <v>875</v>
      </c>
      <c r="G845" s="95">
        <v>127</v>
      </c>
      <c r="H845" s="95" t="s">
        <v>696</v>
      </c>
      <c r="J845" s="135" t="str">
        <f t="shared" si="145"/>
        <v>Mixt DB 12 LSI SquareG Setup, Lvl from Busbar 12 (each busbar may not be assigned to more than one mixture drawbar!</v>
      </c>
      <c r="K845" s="98" t="str">
        <f t="shared" si="144"/>
        <v>2874,"Mixt DB 12 LSI SquareG Setup, Lvl from Busbar 12",0,"eep_valid",127,Track,"Mixt DB 12 LSI SquareG Setup, Lvl from Busbar 12 (each busbar may not be assigned to more than one mixture drawbar!"</v>
      </c>
    </row>
    <row r="846" spans="1:17" ht="15" customHeight="1" x14ac:dyDescent="0.2">
      <c r="A846" s="115">
        <v>13</v>
      </c>
      <c r="C846" s="112">
        <f>C845+1</f>
        <v>2875</v>
      </c>
      <c r="D846" s="95" t="s">
        <v>1411</v>
      </c>
      <c r="E846" s="113" t="s">
        <v>2837</v>
      </c>
      <c r="F846" s="95" t="s">
        <v>875</v>
      </c>
      <c r="G846" s="95">
        <v>127</v>
      </c>
      <c r="H846" s="95" t="s">
        <v>696</v>
      </c>
      <c r="J846" s="135" t="str">
        <f t="shared" si="145"/>
        <v>Mixt DB 12 LSI SquareG Setup, Lvl from Busbar 13 (each busbar may not be assigned to more than one mixture drawbar!</v>
      </c>
      <c r="K846" s="98" t="str">
        <f t="shared" si="144"/>
        <v>2875,"Mixt DB 12 LSI SquareG Setup, Lvl from Busbar 13",0,"eep_valid",127,Track,"Mixt DB 12 LSI SquareG Setup, Lvl from Busbar 13 (each busbar may not be assigned to more than one mixture drawbar!"</v>
      </c>
    </row>
    <row r="847" spans="1:17" ht="15" customHeight="1" x14ac:dyDescent="0.2">
      <c r="A847" s="115">
        <v>14</v>
      </c>
      <c r="C847" s="112">
        <f>C846+1</f>
        <v>2876</v>
      </c>
      <c r="D847" s="95" t="s">
        <v>1411</v>
      </c>
      <c r="E847" s="113" t="s">
        <v>2838</v>
      </c>
      <c r="F847" s="95" t="s">
        <v>875</v>
      </c>
      <c r="G847" s="95">
        <v>127</v>
      </c>
      <c r="H847" s="95" t="s">
        <v>696</v>
      </c>
      <c r="J847" s="135" t="str">
        <f t="shared" si="145"/>
        <v>Mixt DB 12 LSI SquareG Setup, Lvl from Busbar 14 (each busbar may not be assigned to more than one mixture drawbar!</v>
      </c>
      <c r="K847" s="98" t="str">
        <f t="shared" si="144"/>
        <v>2876,"Mixt DB 12 LSI SquareG Setup, Lvl from Busbar 14",0,"eep_valid",127,Track,"Mixt DB 12 LSI SquareG Setup, Lvl from Busbar 14 (each busbar may not be assigned to more than one mixture drawbar!"</v>
      </c>
    </row>
    <row r="848" spans="1:17" ht="15" customHeight="1" x14ac:dyDescent="0.2">
      <c r="A848" s="115">
        <v>15</v>
      </c>
      <c r="C848" s="112">
        <f>C847+1</f>
        <v>2877</v>
      </c>
      <c r="D848" s="95" t="s">
        <v>1411</v>
      </c>
      <c r="E848" s="113" t="s">
        <v>2839</v>
      </c>
      <c r="F848" s="95" t="s">
        <v>875</v>
      </c>
      <c r="G848" s="95">
        <v>127</v>
      </c>
      <c r="H848" s="95" t="s">
        <v>696</v>
      </c>
      <c r="J848" s="135" t="str">
        <f t="shared" si="145"/>
        <v>Mixt DB 12 LSI SquareG Setup, Lvl from Busbar 15 (each busbar may not be assigned to more than one mixture drawbar!</v>
      </c>
      <c r="K848" s="98" t="str">
        <f t="shared" si="144"/>
        <v>2877,"Mixt DB 12 LSI SquareG Setup, Lvl from Busbar 15",0,"eep_valid",127,Track,"Mixt DB 12 LSI SquareG Setup, Lvl from Busbar 15 (each busbar may not be assigned to more than one mixture drawbar!"</v>
      </c>
    </row>
    <row r="849" spans="1:17" s="93" customFormat="1" ht="15" customHeight="1" x14ac:dyDescent="0.2">
      <c r="A849" s="115"/>
      <c r="C849" s="108" t="s">
        <v>228</v>
      </c>
      <c r="D849" s="108"/>
      <c r="E849" s="109" t="s">
        <v>2855</v>
      </c>
      <c r="F849" s="108" t="s">
        <v>726</v>
      </c>
      <c r="G849" s="108">
        <v>0</v>
      </c>
      <c r="H849" s="108" t="s">
        <v>234</v>
      </c>
      <c r="I849" s="108"/>
      <c r="J849" s="134" t="str">
        <f>CONCATENATE(E849," Generator setting, Busbars may not be assigned to more than one Mixture!")</f>
        <v>Mixt Lvl Setup for Drawbar 12, Single Note Gen Wiring Generator setting, Busbars may not be assigned to more than one Mixture!</v>
      </c>
      <c r="K849" s="98" t="str">
        <f t="shared" si="144"/>
        <v>#,"Mixt Lvl Setup for Drawbar 12, Single Note Gen Wiring",0,"Mixture Setup",0,None,"Mixt Lvl Setup for Drawbar 12, Single Note Gen Wiring Generator setting, Busbars may not be assigned to more than one Mixture!"</v>
      </c>
      <c r="N849" s="108"/>
      <c r="O849" s="108"/>
      <c r="P849" s="108"/>
      <c r="Q849" s="108"/>
    </row>
    <row r="850" spans="1:17" ht="15" customHeight="1" x14ac:dyDescent="0.2">
      <c r="A850" s="115">
        <v>10</v>
      </c>
      <c r="C850" s="112">
        <f>C843+6</f>
        <v>2878</v>
      </c>
      <c r="D850" s="95" t="s">
        <v>1412</v>
      </c>
      <c r="E850" s="113" t="s">
        <v>2840</v>
      </c>
      <c r="F850" s="95" t="s">
        <v>875</v>
      </c>
      <c r="G850" s="95">
        <v>127</v>
      </c>
      <c r="H850" s="95" t="s">
        <v>696</v>
      </c>
      <c r="J850" s="135" t="str">
        <f t="shared" ref="J850:J855" si="146">CONCATENATE(E850," (each busbar may not be assigned to more than one mixture drawbar!")</f>
        <v>Mixt DB 12 SingleNoteG Setup, Level from Busbar 10 (each busbar may not be assigned to more than one mixture drawbar!</v>
      </c>
      <c r="K850" s="98" t="str">
        <f t="shared" si="144"/>
        <v>2878,"Mixt DB 12 SingleNoteG Setup, Level from Busbar 10",0,"eep_valid",127,Track,"Mixt DB 12 SingleNoteG Setup, Level from Busbar 10 (each busbar may not be assigned to more than one mixture drawbar!"</v>
      </c>
    </row>
    <row r="851" spans="1:17" ht="15" customHeight="1" x14ac:dyDescent="0.2">
      <c r="A851" s="115">
        <v>11</v>
      </c>
      <c r="C851" s="112">
        <f>C850+1</f>
        <v>2879</v>
      </c>
      <c r="D851" s="95" t="s">
        <v>1412</v>
      </c>
      <c r="E851" s="113" t="s">
        <v>2841</v>
      </c>
      <c r="F851" s="95" t="s">
        <v>875</v>
      </c>
      <c r="G851" s="95">
        <v>127</v>
      </c>
      <c r="H851" s="95" t="s">
        <v>696</v>
      </c>
      <c r="J851" s="135" t="str">
        <f t="shared" si="146"/>
        <v>Mixt DB 12 SingleNoteG Setup, Level from Busbar 11 (each busbar may not be assigned to more than one mixture drawbar!</v>
      </c>
      <c r="K851" s="98" t="str">
        <f t="shared" si="144"/>
        <v>2879,"Mixt DB 12 SingleNoteG Setup, Level from Busbar 11",0,"eep_valid",127,Track,"Mixt DB 12 SingleNoteG Setup, Level from Busbar 11 (each busbar may not be assigned to more than one mixture drawbar!"</v>
      </c>
    </row>
    <row r="852" spans="1:17" ht="15" customHeight="1" x14ac:dyDescent="0.2">
      <c r="A852" s="115">
        <v>12</v>
      </c>
      <c r="C852" s="112">
        <f>C851+1</f>
        <v>2880</v>
      </c>
      <c r="D852" s="95" t="s">
        <v>1412</v>
      </c>
      <c r="E852" s="113" t="s">
        <v>2842</v>
      </c>
      <c r="F852" s="95" t="s">
        <v>875</v>
      </c>
      <c r="G852" s="95">
        <v>127</v>
      </c>
      <c r="H852" s="95" t="s">
        <v>696</v>
      </c>
      <c r="J852" s="135" t="str">
        <f t="shared" si="146"/>
        <v>Mixt DB 12 SingleNoteG Setup, Level from Busbar 12 (each busbar may not be assigned to more than one mixture drawbar!</v>
      </c>
      <c r="K852" s="98" t="str">
        <f t="shared" si="144"/>
        <v>2880,"Mixt DB 12 SingleNoteG Setup, Level from Busbar 12",0,"eep_valid",127,Track,"Mixt DB 12 SingleNoteG Setup, Level from Busbar 12 (each busbar may not be assigned to more than one mixture drawbar!"</v>
      </c>
    </row>
    <row r="853" spans="1:17" ht="15" customHeight="1" x14ac:dyDescent="0.2">
      <c r="A853" s="115">
        <v>13</v>
      </c>
      <c r="C853" s="112">
        <f>C852+1</f>
        <v>2881</v>
      </c>
      <c r="D853" s="95" t="s">
        <v>1412</v>
      </c>
      <c r="E853" s="113" t="s">
        <v>2843</v>
      </c>
      <c r="F853" s="95" t="s">
        <v>875</v>
      </c>
      <c r="G853" s="95">
        <v>127</v>
      </c>
      <c r="H853" s="95" t="s">
        <v>696</v>
      </c>
      <c r="J853" s="135" t="str">
        <f t="shared" si="146"/>
        <v>Mixt DB 12 SingleNoteG Setup, Level from Busbar 13 (each busbar may not be assigned to more than one mixture drawbar!</v>
      </c>
      <c r="K853" s="98" t="str">
        <f t="shared" si="144"/>
        <v>2881,"Mixt DB 12 SingleNoteG Setup, Level from Busbar 13",0,"eep_valid",127,Track,"Mixt DB 12 SingleNoteG Setup, Level from Busbar 13 (each busbar may not be assigned to more than one mixture drawbar!"</v>
      </c>
    </row>
    <row r="854" spans="1:17" ht="15" customHeight="1" x14ac:dyDescent="0.2">
      <c r="A854" s="115">
        <v>14</v>
      </c>
      <c r="C854" s="112">
        <f>C853+1</f>
        <v>2882</v>
      </c>
      <c r="D854" s="95" t="s">
        <v>1412</v>
      </c>
      <c r="E854" s="113" t="s">
        <v>2844</v>
      </c>
      <c r="F854" s="95" t="s">
        <v>875</v>
      </c>
      <c r="G854" s="95">
        <v>127</v>
      </c>
      <c r="H854" s="95" t="s">
        <v>696</v>
      </c>
      <c r="J854" s="135" t="str">
        <f t="shared" si="146"/>
        <v>Mixt DB 12 SingleNoteG Setup, Level from Busbar 14 (each busbar may not be assigned to more than one mixture drawbar!</v>
      </c>
      <c r="K854" s="98" t="str">
        <f t="shared" si="144"/>
        <v>2882,"Mixt DB 12 SingleNoteG Setup, Level from Busbar 14",0,"eep_valid",127,Track,"Mixt DB 12 SingleNoteG Setup, Level from Busbar 14 (each busbar may not be assigned to more than one mixture drawbar!"</v>
      </c>
    </row>
    <row r="855" spans="1:17" ht="15" customHeight="1" x14ac:dyDescent="0.2">
      <c r="A855" s="115">
        <v>15</v>
      </c>
      <c r="C855" s="112">
        <f>C854+1</f>
        <v>2883</v>
      </c>
      <c r="D855" s="95" t="s">
        <v>1412</v>
      </c>
      <c r="E855" s="113" t="s">
        <v>2845</v>
      </c>
      <c r="F855" s="95" t="s">
        <v>875</v>
      </c>
      <c r="G855" s="95">
        <v>127</v>
      </c>
      <c r="H855" s="95" t="s">
        <v>696</v>
      </c>
      <c r="J855" s="135" t="str">
        <f t="shared" si="146"/>
        <v>Mixt DB 12 SingleNoteG Setup, Level from Busbar 15 (each busbar may not be assigned to more than one mixture drawbar!</v>
      </c>
      <c r="K855" s="98" t="str">
        <f t="shared" si="144"/>
        <v>2883,"Mixt DB 12 SingleNoteG Setup, Level from Busbar 15",0,"eep_valid",127,Track,"Mixt DB 12 SingleNoteG Setup, Level from Busbar 15 (each busbar may not be assigned to more than one mixture drawbar!"</v>
      </c>
    </row>
    <row r="856" spans="1:17" s="93" customFormat="1" ht="15" customHeight="1" x14ac:dyDescent="0.2">
      <c r="A856" s="115"/>
      <c r="C856" s="108" t="s">
        <v>228</v>
      </c>
      <c r="D856" s="108"/>
      <c r="E856" s="109" t="s">
        <v>2858</v>
      </c>
      <c r="F856" s="108" t="s">
        <v>726</v>
      </c>
      <c r="G856" s="108">
        <v>0</v>
      </c>
      <c r="H856" s="108" t="s">
        <v>234</v>
      </c>
      <c r="I856" s="108"/>
      <c r="J856" s="134" t="str">
        <f>CONCATENATE(E856," Generator setting, Busbars may not be assigned to more than one Mixture!")</f>
        <v>Mixt Lvl Setup for Drawbar 12, Combo Wiring Generator setting, Busbars may not be assigned to more than one Mixture!</v>
      </c>
      <c r="K856" s="98" t="str">
        <f t="shared" si="144"/>
        <v>#,"Mixt Lvl Setup for Drawbar 12, Combo Wiring",0,"Mixture Setup",0,None,"Mixt Lvl Setup for Drawbar 12, Combo Wiring Generator setting, Busbars may not be assigned to more than one Mixture!"</v>
      </c>
      <c r="N856" s="108"/>
      <c r="O856" s="108"/>
      <c r="P856" s="108"/>
      <c r="Q856" s="108"/>
    </row>
    <row r="857" spans="1:17" ht="15" customHeight="1" x14ac:dyDescent="0.2">
      <c r="A857" s="115">
        <v>10</v>
      </c>
      <c r="C857" s="112">
        <f>C850+6</f>
        <v>2884</v>
      </c>
      <c r="D857" s="95" t="s">
        <v>2900</v>
      </c>
      <c r="E857" s="113" t="s">
        <v>2919</v>
      </c>
      <c r="F857" s="95" t="s">
        <v>875</v>
      </c>
      <c r="G857" s="95">
        <v>127</v>
      </c>
      <c r="H857" s="95" t="s">
        <v>696</v>
      </c>
      <c r="J857" s="135" t="str">
        <f t="shared" ref="J857:J862" si="147">CONCATENATE(E857," (each busbar may not be assigned to more than one mixture drawbar!")</f>
        <v>Mixt DB 12 Combo Setup, Level from Busbar 10 (each busbar may not be assigned to more than one mixture drawbar!</v>
      </c>
      <c r="K857" s="98" t="str">
        <f t="shared" si="144"/>
        <v>2884,"Mixt DB 12 Combo Setup, Level from Busbar 10",0,"eep_valid",127,Track,"Mixt DB 12 Combo Setup, Level from Busbar 10 (each busbar may not be assigned to more than one mixture drawbar!"</v>
      </c>
    </row>
    <row r="858" spans="1:17" ht="15" customHeight="1" x14ac:dyDescent="0.2">
      <c r="A858" s="115">
        <v>11</v>
      </c>
      <c r="C858" s="112">
        <f>C857+1</f>
        <v>2885</v>
      </c>
      <c r="D858" s="95" t="s">
        <v>2900</v>
      </c>
      <c r="E858" s="113" t="s">
        <v>2920</v>
      </c>
      <c r="F858" s="95" t="s">
        <v>875</v>
      </c>
      <c r="G858" s="95">
        <v>127</v>
      </c>
      <c r="H858" s="95" t="s">
        <v>696</v>
      </c>
      <c r="J858" s="135" t="str">
        <f t="shared" si="147"/>
        <v>Mixt DB 12 Combo Setup, Level from Busbar 11 (each busbar may not be assigned to more than one mixture drawbar!</v>
      </c>
      <c r="K858" s="98" t="str">
        <f t="shared" si="144"/>
        <v>2885,"Mixt DB 12 Combo Setup, Level from Busbar 11",0,"eep_valid",127,Track,"Mixt DB 12 Combo Setup, Level from Busbar 11 (each busbar may not be assigned to more than one mixture drawbar!"</v>
      </c>
    </row>
    <row r="859" spans="1:17" ht="15" customHeight="1" x14ac:dyDescent="0.2">
      <c r="A859" s="115">
        <v>12</v>
      </c>
      <c r="C859" s="112">
        <f>C858+1</f>
        <v>2886</v>
      </c>
      <c r="D859" s="95" t="s">
        <v>2900</v>
      </c>
      <c r="E859" s="113" t="s">
        <v>2921</v>
      </c>
      <c r="F859" s="95" t="s">
        <v>875</v>
      </c>
      <c r="G859" s="95">
        <v>127</v>
      </c>
      <c r="H859" s="95" t="s">
        <v>696</v>
      </c>
      <c r="J859" s="135" t="str">
        <f t="shared" si="147"/>
        <v>Mixt DB 12 Combo Setup, Level from Busbar 12 (each busbar may not be assigned to more than one mixture drawbar!</v>
      </c>
      <c r="K859" s="98" t="str">
        <f t="shared" si="144"/>
        <v>2886,"Mixt DB 12 Combo Setup, Level from Busbar 12",0,"eep_valid",127,Track,"Mixt DB 12 Combo Setup, Level from Busbar 12 (each busbar may not be assigned to more than one mixture drawbar!"</v>
      </c>
    </row>
    <row r="860" spans="1:17" ht="15" customHeight="1" x14ac:dyDescent="0.2">
      <c r="A860" s="115">
        <v>13</v>
      </c>
      <c r="C860" s="112">
        <f>C859+1</f>
        <v>2887</v>
      </c>
      <c r="D860" s="95" t="s">
        <v>2900</v>
      </c>
      <c r="E860" s="113" t="s">
        <v>2922</v>
      </c>
      <c r="F860" s="95" t="s">
        <v>875</v>
      </c>
      <c r="G860" s="95">
        <v>127</v>
      </c>
      <c r="H860" s="95" t="s">
        <v>696</v>
      </c>
      <c r="J860" s="135" t="str">
        <f t="shared" si="147"/>
        <v>Mixt DB 12 Combo Setup, Level from Busbar 13 (each busbar may not be assigned to more than one mixture drawbar!</v>
      </c>
      <c r="K860" s="98" t="str">
        <f t="shared" si="144"/>
        <v>2887,"Mixt DB 12 Combo Setup, Level from Busbar 13",0,"eep_valid",127,Track,"Mixt DB 12 Combo Setup, Level from Busbar 13 (each busbar may not be assigned to more than one mixture drawbar!"</v>
      </c>
    </row>
    <row r="861" spans="1:17" ht="15" customHeight="1" x14ac:dyDescent="0.2">
      <c r="A861" s="115">
        <v>14</v>
      </c>
      <c r="C861" s="112">
        <f>C860+1</f>
        <v>2888</v>
      </c>
      <c r="D861" s="95" t="s">
        <v>2900</v>
      </c>
      <c r="E861" s="113" t="s">
        <v>2923</v>
      </c>
      <c r="F861" s="95" t="s">
        <v>875</v>
      </c>
      <c r="G861" s="95">
        <v>127</v>
      </c>
      <c r="H861" s="95" t="s">
        <v>696</v>
      </c>
      <c r="J861" s="135" t="str">
        <f t="shared" si="147"/>
        <v>Mixt DB 12 Combo Setup, Level from Busbar 14 (each busbar may not be assigned to more than one mixture drawbar!</v>
      </c>
      <c r="K861" s="98" t="str">
        <f t="shared" si="144"/>
        <v>2888,"Mixt DB 12 Combo Setup, Level from Busbar 14",0,"eep_valid",127,Track,"Mixt DB 12 Combo Setup, Level from Busbar 14 (each busbar may not be assigned to more than one mixture drawbar!"</v>
      </c>
    </row>
    <row r="862" spans="1:17" ht="15" customHeight="1" x14ac:dyDescent="0.2">
      <c r="A862" s="115">
        <v>15</v>
      </c>
      <c r="C862" s="112">
        <f>C861+1</f>
        <v>2889</v>
      </c>
      <c r="D862" s="95" t="s">
        <v>2900</v>
      </c>
      <c r="E862" s="113" t="s">
        <v>2924</v>
      </c>
      <c r="F862" s="95" t="s">
        <v>875</v>
      </c>
      <c r="G862" s="95">
        <v>127</v>
      </c>
      <c r="H862" s="95" t="s">
        <v>696</v>
      </c>
      <c r="J862" s="135" t="str">
        <f t="shared" si="147"/>
        <v>Mixt DB 12 Combo Setup, Level from Busbar 15 (each busbar may not be assigned to more than one mixture drawbar!</v>
      </c>
      <c r="K862" s="98" t="str">
        <f t="shared" si="144"/>
        <v>2889,"Mixt DB 12 Combo Setup, Level from Busbar 15",0,"eep_valid",127,Track,"Mixt DB 12 Combo Setup, Level from Busbar 15 (each busbar may not be assigned to more than one mixture drawbar!"</v>
      </c>
    </row>
    <row r="863" spans="1:17" s="93" customFormat="1" ht="15" customHeight="1" x14ac:dyDescent="0.2">
      <c r="A863" s="115"/>
      <c r="C863" s="108" t="s">
        <v>228</v>
      </c>
      <c r="D863" s="108"/>
      <c r="E863" s="109" t="s">
        <v>2234</v>
      </c>
      <c r="F863" s="108" t="s">
        <v>2570</v>
      </c>
      <c r="G863" s="108">
        <v>0</v>
      </c>
      <c r="H863" s="108" t="s">
        <v>234</v>
      </c>
      <c r="I863" s="108"/>
      <c r="J863" s="109" t="str">
        <f>E863</f>
        <v>Pedal Drawbar Factors 16</v>
      </c>
      <c r="K863" s="98" t="str">
        <f t="shared" si="144"/>
        <v>#,"Pedal Drawbar Factors 16",0,"Pedal Factors",0,None,"Pedal Drawbar Factors 16"</v>
      </c>
      <c r="N863" s="108"/>
      <c r="O863" s="108"/>
      <c r="P863" s="108"/>
      <c r="Q863" s="108"/>
    </row>
    <row r="864" spans="1:17" ht="15" customHeight="1" x14ac:dyDescent="0.2">
      <c r="A864" s="115"/>
      <c r="C864" s="95">
        <v>3000</v>
      </c>
      <c r="E864" s="113" t="s">
        <v>2235</v>
      </c>
      <c r="F864" s="95" t="s">
        <v>875</v>
      </c>
      <c r="G864" s="95">
        <v>127</v>
      </c>
      <c r="H864" s="95" t="s">
        <v>696</v>
      </c>
      <c r="J864" s="131" t="str">
        <f>CONCATENATE(E864, ", for 2 or 4 Pedal drawbar configurations")</f>
        <v>Factor Pedal Drawbar 16, for 2 or 4 Pedal drawbar configurations</v>
      </c>
      <c r="K864" s="98" t="str">
        <f t="shared" si="144"/>
        <v>3000,"Factor Pedal Drawbar 16",0,"eep_valid",127,Track,"Factor Pedal Drawbar 16, for 2 or 4 Pedal drawbar configurations"</v>
      </c>
    </row>
    <row r="865" spans="1:17" ht="15" customHeight="1" x14ac:dyDescent="0.2">
      <c r="A865" s="115"/>
      <c r="C865" s="112">
        <f>C864+1</f>
        <v>3001</v>
      </c>
      <c r="E865" s="113" t="s">
        <v>2236</v>
      </c>
      <c r="F865" s="95" t="s">
        <v>875</v>
      </c>
      <c r="G865" s="95">
        <v>127</v>
      </c>
      <c r="H865" s="95" t="s">
        <v>696</v>
      </c>
      <c r="J865" s="131" t="str">
        <f t="shared" ref="J865:J875" si="148">CONCATENATE(E865, ", for 2 or 4 Pedal drawbar configurations")</f>
        <v>Factor Pedal Drawbar 5 1/3, for 2 or 4 Pedal drawbar configurations</v>
      </c>
      <c r="K865" s="98" t="str">
        <f t="shared" si="144"/>
        <v>3001,"Factor Pedal Drawbar 5 1/3",0,"eep_valid",127,Track,"Factor Pedal Drawbar 5 1/3, for 2 or 4 Pedal drawbar configurations"</v>
      </c>
    </row>
    <row r="866" spans="1:17" ht="15" customHeight="1" x14ac:dyDescent="0.2">
      <c r="A866" s="115"/>
      <c r="C866" s="112">
        <f t="shared" ref="C866:C875" si="149">C865+1</f>
        <v>3002</v>
      </c>
      <c r="E866" s="113" t="s">
        <v>2237</v>
      </c>
      <c r="F866" s="95" t="s">
        <v>875</v>
      </c>
      <c r="G866" s="95">
        <v>127</v>
      </c>
      <c r="H866" s="95" t="s">
        <v>696</v>
      </c>
      <c r="J866" s="131" t="str">
        <f t="shared" si="148"/>
        <v>Factor Pedal Drawbar 8, for 2 or 4 Pedal drawbar configurations</v>
      </c>
      <c r="K866" s="98" t="str">
        <f t="shared" si="144"/>
        <v>3002,"Factor Pedal Drawbar 8",0,"eep_valid",127,Track,"Factor Pedal Drawbar 8, for 2 or 4 Pedal drawbar configurations"</v>
      </c>
    </row>
    <row r="867" spans="1:17" ht="15" customHeight="1" x14ac:dyDescent="0.2">
      <c r="A867" s="115"/>
      <c r="C867" s="112">
        <f t="shared" si="149"/>
        <v>3003</v>
      </c>
      <c r="E867" s="113" t="s">
        <v>2238</v>
      </c>
      <c r="F867" s="95" t="s">
        <v>875</v>
      </c>
      <c r="G867" s="95">
        <v>127</v>
      </c>
      <c r="H867" s="95" t="s">
        <v>696</v>
      </c>
      <c r="J867" s="131" t="str">
        <f t="shared" si="148"/>
        <v>Factor Pedal Drawbar 4, for 2 or 4 Pedal drawbar configurations</v>
      </c>
      <c r="K867" s="98" t="str">
        <f t="shared" si="144"/>
        <v>3003,"Factor Pedal Drawbar 4",0,"eep_valid",127,Track,"Factor Pedal Drawbar 4, for 2 or 4 Pedal drawbar configurations"</v>
      </c>
    </row>
    <row r="868" spans="1:17" ht="15" customHeight="1" x14ac:dyDescent="0.2">
      <c r="A868" s="115"/>
      <c r="C868" s="112">
        <f t="shared" si="149"/>
        <v>3004</v>
      </c>
      <c r="E868" s="113" t="s">
        <v>2239</v>
      </c>
      <c r="F868" s="95" t="s">
        <v>875</v>
      </c>
      <c r="G868" s="95">
        <v>127</v>
      </c>
      <c r="H868" s="95" t="s">
        <v>696</v>
      </c>
      <c r="J868" s="131" t="str">
        <f t="shared" si="148"/>
        <v>Factor Pedal Drawbar 2 2/3, for 2 or 4 Pedal drawbar configurations</v>
      </c>
      <c r="K868" s="98" t="str">
        <f t="shared" si="144"/>
        <v>3004,"Factor Pedal Drawbar 2 2/3",0,"eep_valid",127,Track,"Factor Pedal Drawbar 2 2/3, for 2 or 4 Pedal drawbar configurations"</v>
      </c>
    </row>
    <row r="869" spans="1:17" ht="15" customHeight="1" x14ac:dyDescent="0.2">
      <c r="A869" s="115"/>
      <c r="C869" s="112">
        <f t="shared" si="149"/>
        <v>3005</v>
      </c>
      <c r="E869" s="113" t="s">
        <v>2240</v>
      </c>
      <c r="F869" s="95" t="s">
        <v>875</v>
      </c>
      <c r="G869" s="95">
        <v>127</v>
      </c>
      <c r="H869" s="95" t="s">
        <v>696</v>
      </c>
      <c r="J869" s="131" t="str">
        <f t="shared" si="148"/>
        <v>Factor Pedal Drawbar 2, for 2 or 4 Pedal drawbar configurations</v>
      </c>
      <c r="K869" s="98" t="str">
        <f t="shared" si="144"/>
        <v>3005,"Factor Pedal Drawbar 2",0,"eep_valid",127,Track,"Factor Pedal Drawbar 2, for 2 or 4 Pedal drawbar configurations"</v>
      </c>
    </row>
    <row r="870" spans="1:17" ht="15" customHeight="1" x14ac:dyDescent="0.2">
      <c r="A870" s="115"/>
      <c r="C870" s="112">
        <f t="shared" si="149"/>
        <v>3006</v>
      </c>
      <c r="E870" s="113" t="s">
        <v>2241</v>
      </c>
      <c r="F870" s="95" t="s">
        <v>875</v>
      </c>
      <c r="G870" s="95">
        <v>127</v>
      </c>
      <c r="H870" s="95" t="s">
        <v>696</v>
      </c>
      <c r="J870" s="131" t="str">
        <f t="shared" si="148"/>
        <v>Factor Pedal Drawbar 1 3/5, for 2 or 4 Pedal drawbar configurations</v>
      </c>
      <c r="K870" s="98" t="str">
        <f t="shared" si="144"/>
        <v>3006,"Factor Pedal Drawbar 1 3/5",0,"eep_valid",127,Track,"Factor Pedal Drawbar 1 3/5, for 2 or 4 Pedal drawbar configurations"</v>
      </c>
    </row>
    <row r="871" spans="1:17" ht="15" customHeight="1" x14ac:dyDescent="0.2">
      <c r="A871" s="115"/>
      <c r="C871" s="112">
        <f t="shared" si="149"/>
        <v>3007</v>
      </c>
      <c r="E871" s="113" t="s">
        <v>2242</v>
      </c>
      <c r="F871" s="95" t="s">
        <v>875</v>
      </c>
      <c r="G871" s="95">
        <v>127</v>
      </c>
      <c r="H871" s="95" t="s">
        <v>696</v>
      </c>
      <c r="J871" s="131" t="str">
        <f t="shared" si="148"/>
        <v>Factor Pedal Drawbar 1 1/3, for 2 or 4 Pedal drawbar configurations</v>
      </c>
      <c r="K871" s="98" t="str">
        <f t="shared" si="144"/>
        <v>3007,"Factor Pedal Drawbar 1 1/3",0,"eep_valid",127,Track,"Factor Pedal Drawbar 1 1/3, for 2 or 4 Pedal drawbar configurations"</v>
      </c>
    </row>
    <row r="872" spans="1:17" ht="15" customHeight="1" x14ac:dyDescent="0.2">
      <c r="A872" s="115"/>
      <c r="C872" s="112">
        <f t="shared" si="149"/>
        <v>3008</v>
      </c>
      <c r="E872" s="113" t="s">
        <v>2243</v>
      </c>
      <c r="F872" s="95" t="s">
        <v>875</v>
      </c>
      <c r="G872" s="95">
        <v>127</v>
      </c>
      <c r="H872" s="95" t="s">
        <v>696</v>
      </c>
      <c r="J872" s="131" t="str">
        <f t="shared" si="148"/>
        <v>Factor Pedal Drawbar 1, for 2 or 4 Pedal drawbar configurations</v>
      </c>
      <c r="K872" s="98" t="str">
        <f t="shared" si="144"/>
        <v>3008,"Factor Pedal Drawbar 1",0,"eep_valid",127,Track,"Factor Pedal Drawbar 1, for 2 or 4 Pedal drawbar configurations"</v>
      </c>
    </row>
    <row r="873" spans="1:17" ht="15" customHeight="1" x14ac:dyDescent="0.2">
      <c r="A873" s="115"/>
      <c r="C873" s="112">
        <f t="shared" si="149"/>
        <v>3009</v>
      </c>
      <c r="E873" s="113" t="s">
        <v>2244</v>
      </c>
      <c r="F873" s="95" t="s">
        <v>875</v>
      </c>
      <c r="G873" s="95">
        <v>127</v>
      </c>
      <c r="H873" s="95" t="s">
        <v>696</v>
      </c>
      <c r="J873" s="131" t="str">
        <f t="shared" si="148"/>
        <v>Factor Pedal Mixture Drawbar 10, for 2 or 4 Pedal drawbar configurations</v>
      </c>
      <c r="K873" s="98" t="str">
        <f t="shared" si="144"/>
        <v>3009,"Factor Pedal Mixture Drawbar 10",0,"eep_valid",127,Track,"Factor Pedal Mixture Drawbar 10, for 2 or 4 Pedal drawbar configurations"</v>
      </c>
    </row>
    <row r="874" spans="1:17" ht="15" customHeight="1" x14ac:dyDescent="0.2">
      <c r="A874" s="115"/>
      <c r="C874" s="112">
        <f t="shared" si="149"/>
        <v>3010</v>
      </c>
      <c r="E874" s="113" t="s">
        <v>2245</v>
      </c>
      <c r="F874" s="95" t="s">
        <v>875</v>
      </c>
      <c r="G874" s="95">
        <v>127</v>
      </c>
      <c r="H874" s="95" t="s">
        <v>696</v>
      </c>
      <c r="J874" s="131" t="str">
        <f t="shared" si="148"/>
        <v>Factor Pedal Mixture Drawbar 11, for 2 or 4 Pedal drawbar configurations</v>
      </c>
      <c r="K874" s="98" t="str">
        <f t="shared" si="144"/>
        <v>3010,"Factor Pedal Mixture Drawbar 11",0,"eep_valid",127,Track,"Factor Pedal Mixture Drawbar 11, for 2 or 4 Pedal drawbar configurations"</v>
      </c>
    </row>
    <row r="875" spans="1:17" ht="15" customHeight="1" x14ac:dyDescent="0.2">
      <c r="A875" s="115"/>
      <c r="C875" s="112">
        <f t="shared" si="149"/>
        <v>3011</v>
      </c>
      <c r="E875" s="113" t="s">
        <v>2246</v>
      </c>
      <c r="F875" s="95" t="s">
        <v>875</v>
      </c>
      <c r="G875" s="95">
        <v>127</v>
      </c>
      <c r="H875" s="95" t="s">
        <v>696</v>
      </c>
      <c r="J875" s="131" t="str">
        <f t="shared" si="148"/>
        <v>Factor Pedal Mixture Drawbar 12, for 2 or 4 Pedal drawbar configurations</v>
      </c>
      <c r="K875" s="98" t="str">
        <f>CONCATENATE(C875,",""",E875,""",",0,",""",F875,""",",G875,",","",H875,",""",J875,"""")</f>
        <v>3011,"Factor Pedal Mixture Drawbar 12",0,"eep_valid",127,Track,"Factor Pedal Mixture Drawbar 12, for 2 or 4 Pedal drawbar configurations"</v>
      </c>
    </row>
    <row r="876" spans="1:17" s="93" customFormat="1" ht="15" customHeight="1" x14ac:dyDescent="0.2">
      <c r="A876" s="115"/>
      <c r="C876" s="108" t="s">
        <v>228</v>
      </c>
      <c r="D876" s="108"/>
      <c r="E876" s="109" t="s">
        <v>2247</v>
      </c>
      <c r="F876" s="108" t="s">
        <v>2233</v>
      </c>
      <c r="G876" s="108">
        <v>0</v>
      </c>
      <c r="H876" s="108" t="s">
        <v>234</v>
      </c>
      <c r="I876" s="108"/>
      <c r="J876" s="109" t="str">
        <f>E876</f>
        <v>Pedal Drawbar Factors 16H</v>
      </c>
      <c r="K876" s="98" t="str">
        <f t="shared" ref="K876:K910" si="150">CONCATENATE(C876,",""",E876,""",",0,",""",F876,""",",G876,",","",H876,",""",J876,"""")</f>
        <v>#,"Pedal Drawbar Factors 16H",0,"Pedal Drawbar Factors",0,None,"Pedal Drawbar Factors 16H"</v>
      </c>
      <c r="N876" s="108"/>
      <c r="O876" s="108"/>
      <c r="P876" s="108"/>
      <c r="Q876" s="108"/>
    </row>
    <row r="877" spans="1:17" ht="15" customHeight="1" x14ac:dyDescent="0.2">
      <c r="A877" s="115"/>
      <c r="C877" s="95">
        <v>3100</v>
      </c>
      <c r="E877" s="113" t="s">
        <v>2235</v>
      </c>
      <c r="F877" s="95" t="s">
        <v>875</v>
      </c>
      <c r="G877" s="95">
        <v>127</v>
      </c>
      <c r="H877" s="95" t="s">
        <v>696</v>
      </c>
      <c r="J877" s="131" t="str">
        <f>CONCATENATE(E877, ", for 2 or 4 Pedal drawbar configurations")</f>
        <v>Factor Pedal Drawbar 16, for 2 or 4 Pedal drawbar configurations</v>
      </c>
      <c r="K877" s="98" t="str">
        <f t="shared" si="150"/>
        <v>3100,"Factor Pedal Drawbar 16",0,"eep_valid",127,Track,"Factor Pedal Drawbar 16, for 2 or 4 Pedal drawbar configurations"</v>
      </c>
    </row>
    <row r="878" spans="1:17" ht="15" customHeight="1" x14ac:dyDescent="0.2">
      <c r="A878" s="115"/>
      <c r="C878" s="112">
        <f>C877+1</f>
        <v>3101</v>
      </c>
      <c r="E878" s="113" t="s">
        <v>2236</v>
      </c>
      <c r="F878" s="95" t="s">
        <v>875</v>
      </c>
      <c r="G878" s="95">
        <v>127</v>
      </c>
      <c r="H878" s="95" t="s">
        <v>696</v>
      </c>
      <c r="J878" s="131" t="str">
        <f t="shared" ref="J878:J888" si="151">CONCATENATE(E878, ", for 2 or 4 Pedal drawbar configurations")</f>
        <v>Factor Pedal Drawbar 5 1/3, for 2 or 4 Pedal drawbar configurations</v>
      </c>
      <c r="K878" s="98" t="str">
        <f t="shared" si="150"/>
        <v>3101,"Factor Pedal Drawbar 5 1/3",0,"eep_valid",127,Track,"Factor Pedal Drawbar 5 1/3, for 2 or 4 Pedal drawbar configurations"</v>
      </c>
    </row>
    <row r="879" spans="1:17" ht="15" customHeight="1" x14ac:dyDescent="0.2">
      <c r="A879" s="115"/>
      <c r="C879" s="112">
        <f t="shared" ref="C879:C888" si="152">C878+1</f>
        <v>3102</v>
      </c>
      <c r="E879" s="113" t="s">
        <v>2237</v>
      </c>
      <c r="F879" s="95" t="s">
        <v>875</v>
      </c>
      <c r="G879" s="95">
        <v>127</v>
      </c>
      <c r="H879" s="95" t="s">
        <v>696</v>
      </c>
      <c r="J879" s="131" t="str">
        <f t="shared" si="151"/>
        <v>Factor Pedal Drawbar 8, for 2 or 4 Pedal drawbar configurations</v>
      </c>
      <c r="K879" s="98" t="str">
        <f t="shared" si="150"/>
        <v>3102,"Factor Pedal Drawbar 8",0,"eep_valid",127,Track,"Factor Pedal Drawbar 8, for 2 or 4 Pedal drawbar configurations"</v>
      </c>
    </row>
    <row r="880" spans="1:17" ht="15" customHeight="1" x14ac:dyDescent="0.2">
      <c r="A880" s="115"/>
      <c r="C880" s="112">
        <f t="shared" si="152"/>
        <v>3103</v>
      </c>
      <c r="E880" s="113" t="s">
        <v>2238</v>
      </c>
      <c r="F880" s="95" t="s">
        <v>875</v>
      </c>
      <c r="G880" s="95">
        <v>127</v>
      </c>
      <c r="H880" s="95" t="s">
        <v>696</v>
      </c>
      <c r="J880" s="131" t="str">
        <f t="shared" si="151"/>
        <v>Factor Pedal Drawbar 4, for 2 or 4 Pedal drawbar configurations</v>
      </c>
      <c r="K880" s="98" t="str">
        <f t="shared" si="150"/>
        <v>3103,"Factor Pedal Drawbar 4",0,"eep_valid",127,Track,"Factor Pedal Drawbar 4, for 2 or 4 Pedal drawbar configurations"</v>
      </c>
    </row>
    <row r="881" spans="1:17" ht="15" customHeight="1" x14ac:dyDescent="0.2">
      <c r="A881" s="115"/>
      <c r="C881" s="112">
        <f t="shared" si="152"/>
        <v>3104</v>
      </c>
      <c r="E881" s="113" t="s">
        <v>2239</v>
      </c>
      <c r="F881" s="95" t="s">
        <v>875</v>
      </c>
      <c r="G881" s="95">
        <v>127</v>
      </c>
      <c r="H881" s="95" t="s">
        <v>696</v>
      </c>
      <c r="J881" s="131" t="str">
        <f t="shared" si="151"/>
        <v>Factor Pedal Drawbar 2 2/3, for 2 or 4 Pedal drawbar configurations</v>
      </c>
      <c r="K881" s="98" t="str">
        <f t="shared" si="150"/>
        <v>3104,"Factor Pedal Drawbar 2 2/3",0,"eep_valid",127,Track,"Factor Pedal Drawbar 2 2/3, for 2 or 4 Pedal drawbar configurations"</v>
      </c>
    </row>
    <row r="882" spans="1:17" ht="15" customHeight="1" x14ac:dyDescent="0.2">
      <c r="A882" s="115"/>
      <c r="C882" s="112">
        <f t="shared" si="152"/>
        <v>3105</v>
      </c>
      <c r="E882" s="113" t="s">
        <v>2240</v>
      </c>
      <c r="F882" s="95" t="s">
        <v>875</v>
      </c>
      <c r="G882" s="95">
        <v>127</v>
      </c>
      <c r="H882" s="95" t="s">
        <v>696</v>
      </c>
      <c r="J882" s="131" t="str">
        <f t="shared" si="151"/>
        <v>Factor Pedal Drawbar 2, for 2 or 4 Pedal drawbar configurations</v>
      </c>
      <c r="K882" s="98" t="str">
        <f t="shared" si="150"/>
        <v>3105,"Factor Pedal Drawbar 2",0,"eep_valid",127,Track,"Factor Pedal Drawbar 2, for 2 or 4 Pedal drawbar configurations"</v>
      </c>
    </row>
    <row r="883" spans="1:17" ht="15" customHeight="1" x14ac:dyDescent="0.2">
      <c r="A883" s="115"/>
      <c r="C883" s="112">
        <f t="shared" si="152"/>
        <v>3106</v>
      </c>
      <c r="E883" s="113" t="s">
        <v>2241</v>
      </c>
      <c r="F883" s="95" t="s">
        <v>875</v>
      </c>
      <c r="G883" s="95">
        <v>127</v>
      </c>
      <c r="H883" s="95" t="s">
        <v>696</v>
      </c>
      <c r="J883" s="131" t="str">
        <f t="shared" si="151"/>
        <v>Factor Pedal Drawbar 1 3/5, for 2 or 4 Pedal drawbar configurations</v>
      </c>
      <c r="K883" s="98" t="str">
        <f t="shared" si="150"/>
        <v>3106,"Factor Pedal Drawbar 1 3/5",0,"eep_valid",127,Track,"Factor Pedal Drawbar 1 3/5, for 2 or 4 Pedal drawbar configurations"</v>
      </c>
    </row>
    <row r="884" spans="1:17" ht="15" customHeight="1" x14ac:dyDescent="0.2">
      <c r="A884" s="115"/>
      <c r="C884" s="112">
        <f t="shared" si="152"/>
        <v>3107</v>
      </c>
      <c r="E884" s="113" t="s">
        <v>2242</v>
      </c>
      <c r="F884" s="95" t="s">
        <v>875</v>
      </c>
      <c r="G884" s="95">
        <v>127</v>
      </c>
      <c r="H884" s="95" t="s">
        <v>696</v>
      </c>
      <c r="J884" s="131" t="str">
        <f t="shared" si="151"/>
        <v>Factor Pedal Drawbar 1 1/3, for 2 or 4 Pedal drawbar configurations</v>
      </c>
      <c r="K884" s="98" t="str">
        <f t="shared" si="150"/>
        <v>3107,"Factor Pedal Drawbar 1 1/3",0,"eep_valid",127,Track,"Factor Pedal Drawbar 1 1/3, for 2 or 4 Pedal drawbar configurations"</v>
      </c>
    </row>
    <row r="885" spans="1:17" ht="15" customHeight="1" x14ac:dyDescent="0.2">
      <c r="A885" s="115"/>
      <c r="C885" s="112">
        <f t="shared" si="152"/>
        <v>3108</v>
      </c>
      <c r="E885" s="113" t="s">
        <v>2243</v>
      </c>
      <c r="F885" s="95" t="s">
        <v>875</v>
      </c>
      <c r="G885" s="95">
        <v>127</v>
      </c>
      <c r="H885" s="95" t="s">
        <v>696</v>
      </c>
      <c r="J885" s="131" t="str">
        <f t="shared" si="151"/>
        <v>Factor Pedal Drawbar 1, for 2 or 4 Pedal drawbar configurations</v>
      </c>
      <c r="K885" s="98" t="str">
        <f t="shared" si="150"/>
        <v>3108,"Factor Pedal Drawbar 1",0,"eep_valid",127,Track,"Factor Pedal Drawbar 1, for 2 or 4 Pedal drawbar configurations"</v>
      </c>
    </row>
    <row r="886" spans="1:17" ht="15" customHeight="1" x14ac:dyDescent="0.2">
      <c r="A886" s="115"/>
      <c r="C886" s="112">
        <f t="shared" si="152"/>
        <v>3109</v>
      </c>
      <c r="E886" s="113" t="s">
        <v>2244</v>
      </c>
      <c r="F886" s="95" t="s">
        <v>875</v>
      </c>
      <c r="G886" s="95">
        <v>127</v>
      </c>
      <c r="H886" s="95" t="s">
        <v>696</v>
      </c>
      <c r="J886" s="131" t="str">
        <f t="shared" si="151"/>
        <v>Factor Pedal Mixture Drawbar 10, for 2 or 4 Pedal drawbar configurations</v>
      </c>
      <c r="K886" s="98" t="str">
        <f t="shared" si="150"/>
        <v>3109,"Factor Pedal Mixture Drawbar 10",0,"eep_valid",127,Track,"Factor Pedal Mixture Drawbar 10, for 2 or 4 Pedal drawbar configurations"</v>
      </c>
    </row>
    <row r="887" spans="1:17" ht="15" customHeight="1" x14ac:dyDescent="0.2">
      <c r="A887" s="115"/>
      <c r="C887" s="112">
        <f t="shared" si="152"/>
        <v>3110</v>
      </c>
      <c r="E887" s="113" t="s">
        <v>2245</v>
      </c>
      <c r="F887" s="95" t="s">
        <v>875</v>
      </c>
      <c r="G887" s="95">
        <v>127</v>
      </c>
      <c r="H887" s="95" t="s">
        <v>696</v>
      </c>
      <c r="J887" s="131" t="str">
        <f t="shared" si="151"/>
        <v>Factor Pedal Mixture Drawbar 11, for 2 or 4 Pedal drawbar configurations</v>
      </c>
      <c r="K887" s="98" t="str">
        <f t="shared" si="150"/>
        <v>3110,"Factor Pedal Mixture Drawbar 11",0,"eep_valid",127,Track,"Factor Pedal Mixture Drawbar 11, for 2 or 4 Pedal drawbar configurations"</v>
      </c>
    </row>
    <row r="888" spans="1:17" ht="15" customHeight="1" x14ac:dyDescent="0.2">
      <c r="A888" s="115"/>
      <c r="C888" s="112">
        <f t="shared" si="152"/>
        <v>3111</v>
      </c>
      <c r="E888" s="113" t="s">
        <v>2246</v>
      </c>
      <c r="F888" s="95" t="s">
        <v>875</v>
      </c>
      <c r="G888" s="95">
        <v>127</v>
      </c>
      <c r="H888" s="95" t="s">
        <v>696</v>
      </c>
      <c r="J888" s="131" t="str">
        <f t="shared" si="151"/>
        <v>Factor Pedal Mixture Drawbar 12, for 2 or 4 Pedal drawbar configurations</v>
      </c>
      <c r="K888" s="98" t="str">
        <f t="shared" si="150"/>
        <v>3111,"Factor Pedal Mixture Drawbar 12",0,"eep_valid",127,Track,"Factor Pedal Mixture Drawbar 12, for 2 or 4 Pedal drawbar configurations"</v>
      </c>
    </row>
    <row r="889" spans="1:17" s="93" customFormat="1" ht="15" customHeight="1" x14ac:dyDescent="0.2">
      <c r="A889" s="115"/>
      <c r="C889" s="108" t="s">
        <v>228</v>
      </c>
      <c r="D889" s="108"/>
      <c r="E889" s="109" t="s">
        <v>2248</v>
      </c>
      <c r="F889" s="108" t="s">
        <v>2233</v>
      </c>
      <c r="G889" s="108">
        <v>0</v>
      </c>
      <c r="H889" s="108" t="s">
        <v>234</v>
      </c>
      <c r="I889" s="108"/>
      <c r="J889" s="109" t="str">
        <f>E889</f>
        <v>Pedal Drawbar Factors 8</v>
      </c>
      <c r="K889" s="98" t="str">
        <f t="shared" si="150"/>
        <v>#,"Pedal Drawbar Factors 8",0,"Pedal Drawbar Factors",0,None,"Pedal Drawbar Factors 8"</v>
      </c>
      <c r="N889" s="108"/>
      <c r="O889" s="108"/>
      <c r="P889" s="108"/>
      <c r="Q889" s="108"/>
    </row>
    <row r="890" spans="1:17" ht="15" customHeight="1" x14ac:dyDescent="0.2">
      <c r="A890" s="115"/>
      <c r="C890" s="112">
        <v>3202</v>
      </c>
      <c r="E890" s="113" t="s">
        <v>2237</v>
      </c>
      <c r="F890" s="95" t="s">
        <v>875</v>
      </c>
      <c r="G890" s="95">
        <v>127</v>
      </c>
      <c r="H890" s="95" t="s">
        <v>696</v>
      </c>
      <c r="J890" s="131" t="str">
        <f t="shared" ref="J890:J899" si="153">CONCATENATE(E890, ", for 2 or 4 Pedal drawbar configurations")</f>
        <v>Factor Pedal Drawbar 8, for 2 or 4 Pedal drawbar configurations</v>
      </c>
      <c r="K890" s="98" t="str">
        <f t="shared" si="150"/>
        <v>3202,"Factor Pedal Drawbar 8",0,"eep_valid",127,Track,"Factor Pedal Drawbar 8, for 2 or 4 Pedal drawbar configurations"</v>
      </c>
    </row>
    <row r="891" spans="1:17" ht="15" customHeight="1" x14ac:dyDescent="0.2">
      <c r="A891" s="115"/>
      <c r="C891" s="112">
        <f t="shared" ref="C891:C899" si="154">C890+1</f>
        <v>3203</v>
      </c>
      <c r="E891" s="113" t="s">
        <v>2238</v>
      </c>
      <c r="F891" s="95" t="s">
        <v>875</v>
      </c>
      <c r="G891" s="95">
        <v>127</v>
      </c>
      <c r="H891" s="95" t="s">
        <v>696</v>
      </c>
      <c r="J891" s="131" t="str">
        <f t="shared" si="153"/>
        <v>Factor Pedal Drawbar 4, for 2 or 4 Pedal drawbar configurations</v>
      </c>
      <c r="K891" s="98" t="str">
        <f t="shared" si="150"/>
        <v>3203,"Factor Pedal Drawbar 4",0,"eep_valid",127,Track,"Factor Pedal Drawbar 4, for 2 or 4 Pedal drawbar configurations"</v>
      </c>
    </row>
    <row r="892" spans="1:17" ht="15" customHeight="1" x14ac:dyDescent="0.2">
      <c r="A892" s="115"/>
      <c r="C892" s="112">
        <f t="shared" si="154"/>
        <v>3204</v>
      </c>
      <c r="E892" s="113" t="s">
        <v>2239</v>
      </c>
      <c r="F892" s="95" t="s">
        <v>875</v>
      </c>
      <c r="G892" s="95">
        <v>127</v>
      </c>
      <c r="H892" s="95" t="s">
        <v>696</v>
      </c>
      <c r="J892" s="131" t="str">
        <f t="shared" si="153"/>
        <v>Factor Pedal Drawbar 2 2/3, for 2 or 4 Pedal drawbar configurations</v>
      </c>
      <c r="K892" s="98" t="str">
        <f t="shared" si="150"/>
        <v>3204,"Factor Pedal Drawbar 2 2/3",0,"eep_valid",127,Track,"Factor Pedal Drawbar 2 2/3, for 2 or 4 Pedal drawbar configurations"</v>
      </c>
    </row>
    <row r="893" spans="1:17" ht="15" customHeight="1" x14ac:dyDescent="0.2">
      <c r="A893" s="115"/>
      <c r="C893" s="112">
        <f t="shared" si="154"/>
        <v>3205</v>
      </c>
      <c r="E893" s="113" t="s">
        <v>2240</v>
      </c>
      <c r="F893" s="95" t="s">
        <v>875</v>
      </c>
      <c r="G893" s="95">
        <v>127</v>
      </c>
      <c r="H893" s="95" t="s">
        <v>696</v>
      </c>
      <c r="J893" s="131" t="str">
        <f t="shared" si="153"/>
        <v>Factor Pedal Drawbar 2, for 2 or 4 Pedal drawbar configurations</v>
      </c>
      <c r="K893" s="98" t="str">
        <f t="shared" si="150"/>
        <v>3205,"Factor Pedal Drawbar 2",0,"eep_valid",127,Track,"Factor Pedal Drawbar 2, for 2 or 4 Pedal drawbar configurations"</v>
      </c>
    </row>
    <row r="894" spans="1:17" ht="15" customHeight="1" x14ac:dyDescent="0.2">
      <c r="A894" s="115"/>
      <c r="C894" s="112">
        <f t="shared" si="154"/>
        <v>3206</v>
      </c>
      <c r="E894" s="113" t="s">
        <v>2241</v>
      </c>
      <c r="F894" s="95" t="s">
        <v>875</v>
      </c>
      <c r="G894" s="95">
        <v>127</v>
      </c>
      <c r="H894" s="95" t="s">
        <v>696</v>
      </c>
      <c r="J894" s="131" t="str">
        <f t="shared" si="153"/>
        <v>Factor Pedal Drawbar 1 3/5, for 2 or 4 Pedal drawbar configurations</v>
      </c>
      <c r="K894" s="98" t="str">
        <f t="shared" si="150"/>
        <v>3206,"Factor Pedal Drawbar 1 3/5",0,"eep_valid",127,Track,"Factor Pedal Drawbar 1 3/5, for 2 or 4 Pedal drawbar configurations"</v>
      </c>
    </row>
    <row r="895" spans="1:17" ht="15" customHeight="1" x14ac:dyDescent="0.2">
      <c r="A895" s="115"/>
      <c r="C895" s="112">
        <f t="shared" si="154"/>
        <v>3207</v>
      </c>
      <c r="E895" s="113" t="s">
        <v>2242</v>
      </c>
      <c r="F895" s="95" t="s">
        <v>875</v>
      </c>
      <c r="G895" s="95">
        <v>127</v>
      </c>
      <c r="H895" s="95" t="s">
        <v>696</v>
      </c>
      <c r="J895" s="131" t="str">
        <f t="shared" si="153"/>
        <v>Factor Pedal Drawbar 1 1/3, for 2 or 4 Pedal drawbar configurations</v>
      </c>
      <c r="K895" s="98" t="str">
        <f t="shared" si="150"/>
        <v>3207,"Factor Pedal Drawbar 1 1/3",0,"eep_valid",127,Track,"Factor Pedal Drawbar 1 1/3, for 2 or 4 Pedal drawbar configurations"</v>
      </c>
    </row>
    <row r="896" spans="1:17" ht="15" customHeight="1" x14ac:dyDescent="0.2">
      <c r="A896" s="115"/>
      <c r="C896" s="112">
        <f t="shared" si="154"/>
        <v>3208</v>
      </c>
      <c r="E896" s="113" t="s">
        <v>2243</v>
      </c>
      <c r="F896" s="95" t="s">
        <v>875</v>
      </c>
      <c r="G896" s="95">
        <v>127</v>
      </c>
      <c r="H896" s="95" t="s">
        <v>696</v>
      </c>
      <c r="J896" s="131" t="str">
        <f t="shared" si="153"/>
        <v>Factor Pedal Drawbar 1, for 2 or 4 Pedal drawbar configurations</v>
      </c>
      <c r="K896" s="98" t="str">
        <f t="shared" si="150"/>
        <v>3208,"Factor Pedal Drawbar 1",0,"eep_valid",127,Track,"Factor Pedal Drawbar 1, for 2 or 4 Pedal drawbar configurations"</v>
      </c>
    </row>
    <row r="897" spans="1:17" ht="15" customHeight="1" x14ac:dyDescent="0.2">
      <c r="A897" s="115"/>
      <c r="C897" s="112">
        <f t="shared" si="154"/>
        <v>3209</v>
      </c>
      <c r="E897" s="113" t="s">
        <v>2244</v>
      </c>
      <c r="F897" s="95" t="s">
        <v>875</v>
      </c>
      <c r="G897" s="95">
        <v>127</v>
      </c>
      <c r="H897" s="95" t="s">
        <v>696</v>
      </c>
      <c r="J897" s="131" t="str">
        <f t="shared" si="153"/>
        <v>Factor Pedal Mixture Drawbar 10, for 2 or 4 Pedal drawbar configurations</v>
      </c>
      <c r="K897" s="98" t="str">
        <f t="shared" si="150"/>
        <v>3209,"Factor Pedal Mixture Drawbar 10",0,"eep_valid",127,Track,"Factor Pedal Mixture Drawbar 10, for 2 or 4 Pedal drawbar configurations"</v>
      </c>
    </row>
    <row r="898" spans="1:17" ht="15" customHeight="1" x14ac:dyDescent="0.2">
      <c r="A898" s="115"/>
      <c r="C898" s="112">
        <f t="shared" si="154"/>
        <v>3210</v>
      </c>
      <c r="E898" s="113" t="s">
        <v>2245</v>
      </c>
      <c r="F898" s="95" t="s">
        <v>875</v>
      </c>
      <c r="G898" s="95">
        <v>127</v>
      </c>
      <c r="H898" s="95" t="s">
        <v>696</v>
      </c>
      <c r="J898" s="131" t="str">
        <f t="shared" si="153"/>
        <v>Factor Pedal Mixture Drawbar 11, for 2 or 4 Pedal drawbar configurations</v>
      </c>
      <c r="K898" s="98" t="str">
        <f t="shared" si="150"/>
        <v>3210,"Factor Pedal Mixture Drawbar 11",0,"eep_valid",127,Track,"Factor Pedal Mixture Drawbar 11, for 2 or 4 Pedal drawbar configurations"</v>
      </c>
    </row>
    <row r="899" spans="1:17" ht="15" customHeight="1" x14ac:dyDescent="0.2">
      <c r="A899" s="115"/>
      <c r="C899" s="112">
        <f t="shared" si="154"/>
        <v>3211</v>
      </c>
      <c r="E899" s="113" t="s">
        <v>2246</v>
      </c>
      <c r="F899" s="95" t="s">
        <v>875</v>
      </c>
      <c r="G899" s="95">
        <v>127</v>
      </c>
      <c r="H899" s="95" t="s">
        <v>696</v>
      </c>
      <c r="J899" s="131" t="str">
        <f t="shared" si="153"/>
        <v>Factor Pedal Mixture Drawbar 12, for 2 or 4 Pedal drawbar configurations</v>
      </c>
      <c r="K899" s="98" t="str">
        <f t="shared" si="150"/>
        <v>3211,"Factor Pedal Mixture Drawbar 12",0,"eep_valid",127,Track,"Factor Pedal Mixture Drawbar 12, for 2 or 4 Pedal drawbar configurations"</v>
      </c>
    </row>
    <row r="900" spans="1:17" s="93" customFormat="1" ht="15" customHeight="1" x14ac:dyDescent="0.2">
      <c r="A900" s="115"/>
      <c r="C900" s="108" t="s">
        <v>228</v>
      </c>
      <c r="D900" s="108"/>
      <c r="E900" s="109" t="s">
        <v>2249</v>
      </c>
      <c r="F900" s="108" t="s">
        <v>2233</v>
      </c>
      <c r="G900" s="108">
        <v>0</v>
      </c>
      <c r="H900" s="108" t="s">
        <v>234</v>
      </c>
      <c r="I900" s="108"/>
      <c r="J900" s="109" t="str">
        <f>E900</f>
        <v>Pedal Drawbar Factors 8H</v>
      </c>
      <c r="K900" s="98" t="str">
        <f t="shared" si="150"/>
        <v>#,"Pedal Drawbar Factors 8H",0,"Pedal Drawbar Factors",0,None,"Pedal Drawbar Factors 8H"</v>
      </c>
      <c r="N900" s="108"/>
      <c r="O900" s="108"/>
      <c r="P900" s="108"/>
      <c r="Q900" s="108"/>
    </row>
    <row r="901" spans="1:17" ht="15" customHeight="1" x14ac:dyDescent="0.2">
      <c r="A901" s="115"/>
      <c r="C901" s="112">
        <v>3302</v>
      </c>
      <c r="E901" s="113" t="s">
        <v>2237</v>
      </c>
      <c r="F901" s="95" t="s">
        <v>875</v>
      </c>
      <c r="G901" s="95">
        <v>127</v>
      </c>
      <c r="H901" s="95" t="s">
        <v>696</v>
      </c>
      <c r="J901" s="131" t="str">
        <f t="shared" ref="J901:J910" si="155">CONCATENATE(E901, ", for 2 or 4 Pedal drawbar configurations")</f>
        <v>Factor Pedal Drawbar 8, for 2 or 4 Pedal drawbar configurations</v>
      </c>
      <c r="K901" s="98" t="str">
        <f t="shared" si="150"/>
        <v>3302,"Factor Pedal Drawbar 8",0,"eep_valid",127,Track,"Factor Pedal Drawbar 8, for 2 or 4 Pedal drawbar configurations"</v>
      </c>
    </row>
    <row r="902" spans="1:17" ht="15" customHeight="1" x14ac:dyDescent="0.2">
      <c r="A902" s="115"/>
      <c r="C902" s="112">
        <f t="shared" ref="C902:C910" si="156">C901+1</f>
        <v>3303</v>
      </c>
      <c r="E902" s="113" t="s">
        <v>2238</v>
      </c>
      <c r="F902" s="95" t="s">
        <v>875</v>
      </c>
      <c r="G902" s="95">
        <v>127</v>
      </c>
      <c r="H902" s="95" t="s">
        <v>696</v>
      </c>
      <c r="J902" s="131" t="str">
        <f t="shared" si="155"/>
        <v>Factor Pedal Drawbar 4, for 2 or 4 Pedal drawbar configurations</v>
      </c>
      <c r="K902" s="98" t="str">
        <f t="shared" si="150"/>
        <v>3303,"Factor Pedal Drawbar 4",0,"eep_valid",127,Track,"Factor Pedal Drawbar 4, for 2 or 4 Pedal drawbar configurations"</v>
      </c>
    </row>
    <row r="903" spans="1:17" ht="15" customHeight="1" x14ac:dyDescent="0.2">
      <c r="A903" s="115"/>
      <c r="C903" s="112">
        <f t="shared" si="156"/>
        <v>3304</v>
      </c>
      <c r="E903" s="113" t="s">
        <v>2239</v>
      </c>
      <c r="F903" s="95" t="s">
        <v>875</v>
      </c>
      <c r="G903" s="95">
        <v>127</v>
      </c>
      <c r="H903" s="95" t="s">
        <v>696</v>
      </c>
      <c r="J903" s="131" t="str">
        <f t="shared" si="155"/>
        <v>Factor Pedal Drawbar 2 2/3, for 2 or 4 Pedal drawbar configurations</v>
      </c>
      <c r="K903" s="98" t="str">
        <f t="shared" si="150"/>
        <v>3304,"Factor Pedal Drawbar 2 2/3",0,"eep_valid",127,Track,"Factor Pedal Drawbar 2 2/3, for 2 or 4 Pedal drawbar configurations"</v>
      </c>
    </row>
    <row r="904" spans="1:17" ht="15" customHeight="1" x14ac:dyDescent="0.2">
      <c r="A904" s="115"/>
      <c r="C904" s="112">
        <f t="shared" si="156"/>
        <v>3305</v>
      </c>
      <c r="E904" s="113" t="s">
        <v>2240</v>
      </c>
      <c r="F904" s="95" t="s">
        <v>875</v>
      </c>
      <c r="G904" s="95">
        <v>127</v>
      </c>
      <c r="H904" s="95" t="s">
        <v>696</v>
      </c>
      <c r="J904" s="131" t="str">
        <f t="shared" si="155"/>
        <v>Factor Pedal Drawbar 2, for 2 or 4 Pedal drawbar configurations</v>
      </c>
      <c r="K904" s="98" t="str">
        <f t="shared" si="150"/>
        <v>3305,"Factor Pedal Drawbar 2",0,"eep_valid",127,Track,"Factor Pedal Drawbar 2, for 2 or 4 Pedal drawbar configurations"</v>
      </c>
    </row>
    <row r="905" spans="1:17" ht="15" customHeight="1" x14ac:dyDescent="0.2">
      <c r="A905" s="115"/>
      <c r="C905" s="112">
        <f t="shared" si="156"/>
        <v>3306</v>
      </c>
      <c r="E905" s="113" t="s">
        <v>2241</v>
      </c>
      <c r="F905" s="95" t="s">
        <v>875</v>
      </c>
      <c r="G905" s="95">
        <v>127</v>
      </c>
      <c r="H905" s="95" t="s">
        <v>696</v>
      </c>
      <c r="J905" s="131" t="str">
        <f t="shared" si="155"/>
        <v>Factor Pedal Drawbar 1 3/5, for 2 or 4 Pedal drawbar configurations</v>
      </c>
      <c r="K905" s="98" t="str">
        <f t="shared" si="150"/>
        <v>3306,"Factor Pedal Drawbar 1 3/5",0,"eep_valid",127,Track,"Factor Pedal Drawbar 1 3/5, for 2 or 4 Pedal drawbar configurations"</v>
      </c>
    </row>
    <row r="906" spans="1:17" ht="15" customHeight="1" x14ac:dyDescent="0.2">
      <c r="A906" s="115"/>
      <c r="C906" s="112">
        <f t="shared" si="156"/>
        <v>3307</v>
      </c>
      <c r="E906" s="113" t="s">
        <v>2242</v>
      </c>
      <c r="F906" s="95" t="s">
        <v>875</v>
      </c>
      <c r="G906" s="95">
        <v>127</v>
      </c>
      <c r="H906" s="95" t="s">
        <v>696</v>
      </c>
      <c r="J906" s="131" t="str">
        <f t="shared" si="155"/>
        <v>Factor Pedal Drawbar 1 1/3, for 2 or 4 Pedal drawbar configurations</v>
      </c>
      <c r="K906" s="98" t="str">
        <f t="shared" si="150"/>
        <v>3307,"Factor Pedal Drawbar 1 1/3",0,"eep_valid",127,Track,"Factor Pedal Drawbar 1 1/3, for 2 or 4 Pedal drawbar configurations"</v>
      </c>
    </row>
    <row r="907" spans="1:17" ht="15" customHeight="1" x14ac:dyDescent="0.2">
      <c r="A907" s="115"/>
      <c r="C907" s="112">
        <f t="shared" si="156"/>
        <v>3308</v>
      </c>
      <c r="E907" s="113" t="s">
        <v>2243</v>
      </c>
      <c r="F907" s="95" t="s">
        <v>875</v>
      </c>
      <c r="G907" s="95">
        <v>127</v>
      </c>
      <c r="H907" s="95" t="s">
        <v>696</v>
      </c>
      <c r="J907" s="131" t="str">
        <f t="shared" si="155"/>
        <v>Factor Pedal Drawbar 1, for 2 or 4 Pedal drawbar configurations</v>
      </c>
      <c r="K907" s="98" t="str">
        <f t="shared" si="150"/>
        <v>3308,"Factor Pedal Drawbar 1",0,"eep_valid",127,Track,"Factor Pedal Drawbar 1, for 2 or 4 Pedal drawbar configurations"</v>
      </c>
    </row>
    <row r="908" spans="1:17" ht="15" customHeight="1" x14ac:dyDescent="0.2">
      <c r="A908" s="115"/>
      <c r="C908" s="112">
        <f t="shared" si="156"/>
        <v>3309</v>
      </c>
      <c r="E908" s="113" t="s">
        <v>2244</v>
      </c>
      <c r="F908" s="95" t="s">
        <v>875</v>
      </c>
      <c r="G908" s="95">
        <v>127</v>
      </c>
      <c r="H908" s="95" t="s">
        <v>696</v>
      </c>
      <c r="J908" s="131" t="str">
        <f t="shared" si="155"/>
        <v>Factor Pedal Mixture Drawbar 10, for 2 or 4 Pedal drawbar configurations</v>
      </c>
      <c r="K908" s="98" t="str">
        <f t="shared" si="150"/>
        <v>3309,"Factor Pedal Mixture Drawbar 10",0,"eep_valid",127,Track,"Factor Pedal Mixture Drawbar 10, for 2 or 4 Pedal drawbar configurations"</v>
      </c>
    </row>
    <row r="909" spans="1:17" ht="15" customHeight="1" x14ac:dyDescent="0.2">
      <c r="A909" s="115"/>
      <c r="C909" s="112">
        <f t="shared" si="156"/>
        <v>3310</v>
      </c>
      <c r="E909" s="113" t="s">
        <v>2245</v>
      </c>
      <c r="F909" s="95" t="s">
        <v>875</v>
      </c>
      <c r="G909" s="95">
        <v>127</v>
      </c>
      <c r="H909" s="95" t="s">
        <v>696</v>
      </c>
      <c r="J909" s="131" t="str">
        <f t="shared" si="155"/>
        <v>Factor Pedal Mixture Drawbar 11, for 2 or 4 Pedal drawbar configurations</v>
      </c>
      <c r="K909" s="98" t="str">
        <f t="shared" si="150"/>
        <v>3310,"Factor Pedal Mixture Drawbar 11",0,"eep_valid",127,Track,"Factor Pedal Mixture Drawbar 11, for 2 or 4 Pedal drawbar configurations"</v>
      </c>
    </row>
    <row r="910" spans="1:17" ht="15" customHeight="1" x14ac:dyDescent="0.2">
      <c r="A910" s="115"/>
      <c r="C910" s="112">
        <f t="shared" si="156"/>
        <v>3311</v>
      </c>
      <c r="E910" s="113" t="s">
        <v>2246</v>
      </c>
      <c r="F910" s="95" t="s">
        <v>875</v>
      </c>
      <c r="G910" s="95">
        <v>127</v>
      </c>
      <c r="H910" s="95" t="s">
        <v>696</v>
      </c>
      <c r="J910" s="131" t="str">
        <f t="shared" si="155"/>
        <v>Factor Pedal Mixture Drawbar 12, for 2 or 4 Pedal drawbar configurations</v>
      </c>
      <c r="K910" s="98" t="str">
        <f t="shared" si="150"/>
        <v>3311,"Factor Pedal Mixture Drawbar 12",0,"eep_valid",127,Track,"Factor Pedal Mixture Drawbar 12, for 2 or 4 Pedal drawbar configurations"</v>
      </c>
    </row>
    <row r="911" spans="1:17" s="93" customFormat="1" ht="15" customHeight="1" x14ac:dyDescent="0.2">
      <c r="A911" s="115" t="s">
        <v>809</v>
      </c>
      <c r="C911" s="108" t="s">
        <v>228</v>
      </c>
      <c r="D911" s="108"/>
      <c r="E911" s="109" t="s">
        <v>1017</v>
      </c>
      <c r="F911" s="108" t="s">
        <v>1023</v>
      </c>
      <c r="G911" s="108">
        <v>0</v>
      </c>
      <c r="H911" s="108" t="s">
        <v>234</v>
      </c>
      <c r="I911" s="108"/>
      <c r="J911" s="134" t="s">
        <v>1017</v>
      </c>
      <c r="K911" s="98" t="str">
        <f t="shared" si="144"/>
        <v>#,"Advaced Upper Routing Bits (Perc/ADSR Modify)",0,"Advanced Routing Bits",0,None,"Advaced Upper Routing Bits (Perc/ADSR Modify)"</v>
      </c>
      <c r="N911" s="108"/>
      <c r="O911" s="108"/>
      <c r="P911" s="108"/>
      <c r="Q911" s="108"/>
    </row>
    <row r="912" spans="1:17" ht="15" customHeight="1" x14ac:dyDescent="0.2">
      <c r="A912" s="115">
        <v>208</v>
      </c>
      <c r="C912" s="95">
        <v>1464</v>
      </c>
      <c r="E912" s="119" t="s">
        <v>1019</v>
      </c>
      <c r="F912" s="95" t="s">
        <v>1250</v>
      </c>
      <c r="G912" s="95">
        <v>255</v>
      </c>
      <c r="H912" s="95" t="s">
        <v>229</v>
      </c>
      <c r="J912" s="131" t="str">
        <f>CONCATENATE(E912, ", for advanced ADSR/Perc/Contact Routing. Enable mechanical contacts. Not saved, overwritten by OrganMode change")</f>
        <v>ENA_CONT_BITS (LSB), Drawbar 7..0, for advanced ADSR/Perc/Contact Routing. Enable mechanical contacts. Not saved, overwritten by OrganMode change</v>
      </c>
      <c r="K912" s="98" t="str">
        <f t="shared" si="144"/>
        <v>1464,"ENA_CONT_BITS (LSB), Drawbar 7..0",0,"temp_valid",255,Bits,"ENA_CONT_BITS (LSB), Drawbar 7..0, for advanced ADSR/Perc/Contact Routing. Enable mechanical contacts. Not saved, overwritten by OrganMode change"</v>
      </c>
    </row>
    <row r="913" spans="1:17" ht="15" customHeight="1" x14ac:dyDescent="0.2">
      <c r="A913" s="115">
        <v>209</v>
      </c>
      <c r="C913" s="112">
        <f t="shared" ref="C913:C927" si="157">C912+1</f>
        <v>1465</v>
      </c>
      <c r="E913" s="119" t="s">
        <v>1021</v>
      </c>
      <c r="F913" s="95" t="s">
        <v>1250</v>
      </c>
      <c r="G913" s="95">
        <v>15</v>
      </c>
      <c r="H913" s="95" t="s">
        <v>229</v>
      </c>
      <c r="J913" s="131" t="str">
        <f>CONCATENATE(E913, ", for advanced ADSR/Perc/Contact Routing. Enable mechanical contacts. Not saved, overwritten by OrganMode change")</f>
        <v>ENA_CONT_BITS (MSB), Drawbar 11..8, for advanced ADSR/Perc/Contact Routing. Enable mechanical contacts. Not saved, overwritten by OrganMode change</v>
      </c>
      <c r="K913" s="98" t="str">
        <f t="shared" si="144"/>
        <v>1465,"ENA_CONT_BITS (MSB), Drawbar 11..8",0,"temp_valid",15,Bits,"ENA_CONT_BITS (MSB), Drawbar 11..8, for advanced ADSR/Perc/Contact Routing. Enable mechanical contacts. Not saved, overwritten by OrganMode change"</v>
      </c>
    </row>
    <row r="914" spans="1:17" ht="15" customHeight="1" x14ac:dyDescent="0.2">
      <c r="A914" s="115">
        <v>210</v>
      </c>
      <c r="C914" s="112">
        <f t="shared" si="157"/>
        <v>1466</v>
      </c>
      <c r="E914" s="119" t="s">
        <v>1029</v>
      </c>
      <c r="F914" s="95" t="s">
        <v>1250</v>
      </c>
      <c r="G914" s="95">
        <v>255</v>
      </c>
      <c r="H914" s="95" t="s">
        <v>229</v>
      </c>
      <c r="J914" s="131" t="str">
        <f>CONCATENATE(E914, ", for advanced ADSR/Perc/Contact Routing. Enable electronic gating. Not saved, overwritten by OrganMode change")</f>
        <v>ENA_ENV_DB_BITS (LSB), Drawbar 7..0, for advanced ADSR/Perc/Contact Routing. Enable electronic gating. Not saved, overwritten by OrganMode change</v>
      </c>
      <c r="K914" s="98" t="str">
        <f t="shared" si="144"/>
        <v>1466,"ENA_ENV_DB_BITS (LSB), Drawbar 7..0",0,"temp_valid",255,Bits,"ENA_ENV_DB_BITS (LSB), Drawbar 7..0, for advanced ADSR/Perc/Contact Routing. Enable electronic gating. Not saved, overwritten by OrganMode change"</v>
      </c>
    </row>
    <row r="915" spans="1:17" ht="15" customHeight="1" x14ac:dyDescent="0.2">
      <c r="A915" s="115">
        <v>211</v>
      </c>
      <c r="C915" s="112">
        <f t="shared" si="157"/>
        <v>1467</v>
      </c>
      <c r="E915" s="119" t="s">
        <v>1030</v>
      </c>
      <c r="F915" s="95" t="s">
        <v>1250</v>
      </c>
      <c r="G915" s="95">
        <v>15</v>
      </c>
      <c r="H915" s="95" t="s">
        <v>229</v>
      </c>
      <c r="J915" s="131" t="str">
        <f>CONCATENATE(E915, ", for advanced ADSR/Perc/Contact Routing. Enable electronic gating. Not saved, overwritten by OrganMode change")</f>
        <v>ENA_ENV_DB_BITS (MSB), Drawbar 11..8, for advanced ADSR/Perc/Contact Routing. Enable electronic gating. Not saved, overwritten by OrganMode change</v>
      </c>
      <c r="K915" s="98" t="str">
        <f t="shared" si="144"/>
        <v>1467,"ENA_ENV_DB_BITS (MSB), Drawbar 11..8",0,"temp_valid",15,Bits,"ENA_ENV_DB_BITS (MSB), Drawbar 11..8, for advanced ADSR/Perc/Contact Routing. Enable electronic gating. Not saved, overwritten by OrganMode change"</v>
      </c>
    </row>
    <row r="916" spans="1:17" ht="15" customHeight="1" x14ac:dyDescent="0.2">
      <c r="A916" s="115">
        <v>212</v>
      </c>
      <c r="C916" s="112">
        <f t="shared" si="157"/>
        <v>1468</v>
      </c>
      <c r="E916" s="119" t="s">
        <v>1031</v>
      </c>
      <c r="F916" s="95" t="s">
        <v>1250</v>
      </c>
      <c r="G916" s="95">
        <v>255</v>
      </c>
      <c r="H916" s="95" t="s">
        <v>229</v>
      </c>
      <c r="J916" s="131" t="str">
        <f>CONCATENATE(E916, ", for advanced ADSR/Perc/Contact Routing. Enable electrinic gating with full level (DB ignored). Not saved, overwritten by OrganMode change")</f>
        <v>ENA_ENV_FULL_BITS (LSB), Drawbar 7..0, for advanced ADSR/Perc/Contact Routing. Enable electrinic gating with full level (DB ignored). Not saved, overwritten by OrganMode change</v>
      </c>
      <c r="K916" s="98" t="str">
        <f t="shared" si="144"/>
        <v>1468,"ENA_ENV_FULL_BITS (LSB), Drawbar 7..0",0,"temp_valid",255,Bits,"ENA_ENV_FULL_BITS (LSB), Drawbar 7..0, for advanced ADSR/Perc/Contact Routing. Enable electrinic gating with full level (DB ignored). Not saved, overwritten by OrganMode change"</v>
      </c>
    </row>
    <row r="917" spans="1:17" ht="15" customHeight="1" x14ac:dyDescent="0.2">
      <c r="A917" s="115">
        <v>213</v>
      </c>
      <c r="C917" s="112">
        <f t="shared" si="157"/>
        <v>1469</v>
      </c>
      <c r="E917" s="119" t="s">
        <v>1032</v>
      </c>
      <c r="F917" s="95" t="s">
        <v>1250</v>
      </c>
      <c r="G917" s="95">
        <v>15</v>
      </c>
      <c r="H917" s="95" t="s">
        <v>229</v>
      </c>
      <c r="J917" s="131" t="str">
        <f>CONCATENATE(E917, ", for advanced ADSR/Perc/Contact Routing. Enable electrinic gating with full level (DB ignored). Not saved, overwritten by OrganMode change")</f>
        <v>ENA_ENV_FULL_BITS (MSB), Drawbar 11..8, for advanced ADSR/Perc/Contact Routing. Enable electrinic gating with full level (DB ignored). Not saved, overwritten by OrganMode change</v>
      </c>
      <c r="K917" s="98" t="str">
        <f t="shared" si="144"/>
        <v>1469,"ENA_ENV_FULL_BITS (MSB), Drawbar 11..8",0,"temp_valid",15,Bits,"ENA_ENV_FULL_BITS (MSB), Drawbar 11..8, for advanced ADSR/Perc/Contact Routing. Enable electrinic gating with full level (DB ignored). Not saved, overwritten by OrganMode change"</v>
      </c>
    </row>
    <row r="918" spans="1:17" ht="15" customHeight="1" x14ac:dyDescent="0.2">
      <c r="A918" s="115">
        <v>214</v>
      </c>
      <c r="C918" s="112">
        <f t="shared" si="157"/>
        <v>1470</v>
      </c>
      <c r="D918" s="119"/>
      <c r="E918" s="119" t="s">
        <v>1018</v>
      </c>
      <c r="F918" s="95" t="s">
        <v>1250</v>
      </c>
      <c r="G918" s="95">
        <v>255</v>
      </c>
      <c r="H918" s="95" t="s">
        <v>229</v>
      </c>
      <c r="J918" s="131" t="str">
        <f>CONCATENATE(E918, ", for advanced ADSR/Perc/Contact Routing. Selected busbars routed to Dry channel. Not saved, overwritten by OrganMode change")</f>
        <v>ENV_TO_DRY_BITS (LSB), Drawbar 7..0, for advanced ADSR/Perc/Contact Routing. Selected busbars routed to Dry channel. Not saved, overwritten by OrganMode change</v>
      </c>
      <c r="K918" s="98" t="str">
        <f t="shared" si="144"/>
        <v>1470,"ENV_TO_DRY_BITS (LSB), Drawbar 7..0",0,"temp_valid",255,Bits,"ENV_TO_DRY_BITS (LSB), Drawbar 7..0, for advanced ADSR/Perc/Contact Routing. Selected busbars routed to Dry channel. Not saved, overwritten by OrganMode change"</v>
      </c>
    </row>
    <row r="919" spans="1:17" ht="15" customHeight="1" x14ac:dyDescent="0.2">
      <c r="A919" s="115">
        <v>215</v>
      </c>
      <c r="C919" s="112">
        <f t="shared" si="157"/>
        <v>1471</v>
      </c>
      <c r="D919" s="119"/>
      <c r="E919" s="119" t="s">
        <v>1020</v>
      </c>
      <c r="F919" s="95" t="s">
        <v>1250</v>
      </c>
      <c r="G919" s="95">
        <v>15</v>
      </c>
      <c r="H919" s="95" t="s">
        <v>229</v>
      </c>
      <c r="J919" s="131" t="str">
        <f>CONCATENATE(E919, ", for advanced ADSR/Perc/Contact Routing. Selected busbars routed to Dry channel. Not saved, overwritten by OrganMode change")</f>
        <v>ENV_TO_DRY_BITS (MSB), Drawbar 11..8, for advanced ADSR/Perc/Contact Routing. Selected busbars routed to Dry channel. Not saved, overwritten by OrganMode change</v>
      </c>
      <c r="K919" s="98" t="str">
        <f t="shared" si="144"/>
        <v>1471,"ENV_TO_DRY_BITS (MSB), Drawbar 11..8",0,"temp_valid",15,Bits,"ENV_TO_DRY_BITS (MSB), Drawbar 11..8, for advanced ADSR/Perc/Contact Routing. Selected busbars routed to Dry channel. Not saved, overwritten by OrganMode change"</v>
      </c>
    </row>
    <row r="920" spans="1:17" ht="15" customHeight="1" x14ac:dyDescent="0.2">
      <c r="A920" s="115">
        <v>216</v>
      </c>
      <c r="C920" s="112">
        <f t="shared" si="157"/>
        <v>1472</v>
      </c>
      <c r="D920" s="119"/>
      <c r="E920" s="119" t="s">
        <v>1056</v>
      </c>
      <c r="F920" s="95" t="s">
        <v>1250</v>
      </c>
      <c r="G920" s="95">
        <v>255</v>
      </c>
      <c r="H920" s="95" t="s">
        <v>229</v>
      </c>
      <c r="J920" s="131" t="str">
        <f>CONCATENATE(E920, ", for advanced ADSR/Perc/Contact Routing. Enabled Busbars on Hammond Percussion. Not saved, overwritten by OrganMode change")</f>
        <v>ENA_CONT_PERC_BITS (LSB), Drawbar 7..0, for advanced ADSR/Perc/Contact Routing. Enabled Busbars on Hammond Percussion. Not saved, overwritten by OrganMode change</v>
      </c>
      <c r="K920" s="98" t="str">
        <f t="shared" si="144"/>
        <v>1472,"ENA_CONT_PERC_BITS (LSB), Drawbar 7..0",0,"temp_valid",255,Bits,"ENA_CONT_PERC_BITS (LSB), Drawbar 7..0, for advanced ADSR/Perc/Contact Routing. Enabled Busbars on Hammond Percussion. Not saved, overwritten by OrganMode change"</v>
      </c>
    </row>
    <row r="921" spans="1:17" ht="15" customHeight="1" x14ac:dyDescent="0.2">
      <c r="A921" s="115">
        <v>217</v>
      </c>
      <c r="C921" s="112">
        <f t="shared" si="157"/>
        <v>1473</v>
      </c>
      <c r="D921" s="119"/>
      <c r="E921" s="119" t="s">
        <v>1055</v>
      </c>
      <c r="F921" s="95" t="s">
        <v>1250</v>
      </c>
      <c r="G921" s="95">
        <v>15</v>
      </c>
      <c r="H921" s="95" t="s">
        <v>229</v>
      </c>
      <c r="J921" s="131" t="str">
        <f>CONCATENATE(E921, ", for advanced ADSR/Perc/Contact Routing. Enabled Busbars on Hammond Percussion. Not saved, overwritten by OrganMode change")</f>
        <v>ENA_CONT_PERC_BITS (MSB), Drawbar 11..8, for advanced ADSR/Perc/Contact Routing. Enabled Busbars on Hammond Percussion. Not saved, overwritten by OrganMode change</v>
      </c>
      <c r="K921" s="98" t="str">
        <f t="shared" si="144"/>
        <v>1473,"ENA_CONT_PERC_BITS (MSB), Drawbar 11..8",0,"temp_valid",15,Bits,"ENA_CONT_PERC_BITS (MSB), Drawbar 11..8, for advanced ADSR/Perc/Contact Routing. Enabled Busbars on Hammond Percussion. Not saved, overwritten by OrganMode change"</v>
      </c>
    </row>
    <row r="922" spans="1:17" ht="15" customHeight="1" x14ac:dyDescent="0.2">
      <c r="A922" s="115">
        <v>218</v>
      </c>
      <c r="C922" s="112">
        <f t="shared" si="157"/>
        <v>1474</v>
      </c>
      <c r="D922" s="97"/>
      <c r="E922" s="119" t="s">
        <v>1057</v>
      </c>
      <c r="F922" s="95" t="s">
        <v>1250</v>
      </c>
      <c r="G922" s="95">
        <v>255</v>
      </c>
      <c r="H922" s="95" t="s">
        <v>229</v>
      </c>
      <c r="J922" s="131" t="str">
        <f>CONCATENATE(E922, ", for advanced ADSR/Perc/Contact Routing. Selected busbars do ADSR percussion mode (Sustain level follows drawbar). Firmware internal, no FPGA register, not saved")</f>
        <v>ENA_ENV_PERCMODE_BITS (LSB), Drawbar 7..0, for advanced ADSR/Perc/Contact Routing. Selected busbars do ADSR percussion mode (Sustain level follows drawbar). Firmware internal, no FPGA register, not saved</v>
      </c>
      <c r="K922" s="98" t="str">
        <f t="shared" si="144"/>
        <v>1474,"ENA_ENV_PERCMODE_BITS (LSB), Drawbar 7..0",0,"temp_valid",255,Bits,"ENA_ENV_PERCMODE_BITS (LSB), Drawbar 7..0, for advanced ADSR/Perc/Contact Routing. Selected busbars do ADSR percussion mode (Sustain level follows drawbar). Firmware internal, no FPGA register, not saved"</v>
      </c>
    </row>
    <row r="923" spans="1:17" ht="15" customHeight="1" x14ac:dyDescent="0.2">
      <c r="A923" s="115">
        <v>219</v>
      </c>
      <c r="C923" s="112">
        <f t="shared" si="157"/>
        <v>1475</v>
      </c>
      <c r="D923" s="97"/>
      <c r="E923" s="119" t="s">
        <v>1058</v>
      </c>
      <c r="F923" s="95" t="s">
        <v>1250</v>
      </c>
      <c r="G923" s="95">
        <v>15</v>
      </c>
      <c r="H923" s="95" t="s">
        <v>229</v>
      </c>
      <c r="J923" s="131" t="str">
        <f>CONCATENATE(E923, ", for advanced ADSR/Perc/Contact Routing. Selected busbars do ADSR percussion mode (Sustain level follows drawbar). Firmware internal, no FPGA register, not saved")</f>
        <v>ENA_ENV_PERCMODE_BITS (MSB), Drawbar 11..8, for advanced ADSR/Perc/Contact Routing. Selected busbars do ADSR percussion mode (Sustain level follows drawbar). Firmware internal, no FPGA register, not saved</v>
      </c>
      <c r="K923" s="98" t="str">
        <f t="shared" si="144"/>
        <v>1475,"ENA_ENV_PERCMODE_BITS (MSB), Drawbar 11..8",0,"temp_valid",15,Bits,"ENA_ENV_PERCMODE_BITS (MSB), Drawbar 11..8, for advanced ADSR/Perc/Contact Routing. Selected busbars do ADSR percussion mode (Sustain level follows drawbar). Firmware internal, no FPGA register, not saved"</v>
      </c>
    </row>
    <row r="924" spans="1:17" ht="15" customHeight="1" x14ac:dyDescent="0.2">
      <c r="A924" s="115">
        <v>220</v>
      </c>
      <c r="C924" s="112">
        <f t="shared" si="157"/>
        <v>1476</v>
      </c>
      <c r="D924" s="119"/>
      <c r="E924" s="119" t="s">
        <v>1059</v>
      </c>
      <c r="F924" s="95" t="s">
        <v>1250</v>
      </c>
      <c r="G924" s="95">
        <v>255</v>
      </c>
      <c r="H924" s="95" t="s">
        <v>229</v>
      </c>
      <c r="J924" s="131" t="str">
        <f>CONCATENATE(E924, ", for advanced ADSR/Perc/Contact Routing. Selected busbars do ADSR instead of EG. Firmware internal, no FPGA register, not saved")</f>
        <v>ENA_ENV_ADSRMODE_BITS (LSB), Drawbar 7..0, for advanced ADSR/Perc/Contact Routing. Selected busbars do ADSR instead of EG. Firmware internal, no FPGA register, not saved</v>
      </c>
      <c r="K924" s="98" t="str">
        <f t="shared" si="144"/>
        <v>1476,"ENA_ENV_ADSRMODE_BITS (LSB), Drawbar 7..0",0,"temp_valid",255,Bits,"ENA_ENV_ADSRMODE_BITS (LSB), Drawbar 7..0, for advanced ADSR/Perc/Contact Routing. Selected busbars do ADSR instead of EG. Firmware internal, no FPGA register, not saved"</v>
      </c>
    </row>
    <row r="925" spans="1:17" ht="15" customHeight="1" x14ac:dyDescent="0.2">
      <c r="A925" s="115">
        <v>221</v>
      </c>
      <c r="C925" s="112">
        <f t="shared" si="157"/>
        <v>1477</v>
      </c>
      <c r="D925" s="119"/>
      <c r="E925" s="119" t="s">
        <v>1060</v>
      </c>
      <c r="F925" s="95" t="s">
        <v>1250</v>
      </c>
      <c r="G925" s="95">
        <v>15</v>
      </c>
      <c r="H925" s="95" t="s">
        <v>229</v>
      </c>
      <c r="J925" s="131" t="str">
        <f>CONCATENATE(E925, ", for advanced ADSR/Perc/Contact Routing. Selected busbars do ADSR instead of EG. Firmware internal, no FPGA register, not saved")</f>
        <v>ENA_ENV_ADSRMODE_BITS (MSB), Drawbar 11..8, for advanced ADSR/Perc/Contact Routing. Selected busbars do ADSR instead of EG. Firmware internal, no FPGA register, not saved</v>
      </c>
      <c r="K925" s="98" t="str">
        <f t="shared" si="144"/>
        <v>1477,"ENA_ENV_ADSRMODE_BITS (MSB), Drawbar 11..8",0,"temp_valid",15,Bits,"ENA_ENV_ADSRMODE_BITS (MSB), Drawbar 11..8, for advanced ADSR/Perc/Contact Routing. Selected busbars do ADSR instead of EG. Firmware internal, no FPGA register, not saved"</v>
      </c>
    </row>
    <row r="926" spans="1:17" ht="15" customHeight="1" x14ac:dyDescent="0.2">
      <c r="A926" s="115">
        <v>222</v>
      </c>
      <c r="C926" s="112">
        <f t="shared" si="157"/>
        <v>1478</v>
      </c>
      <c r="D926" s="97"/>
      <c r="E926" s="119" t="s">
        <v>1695</v>
      </c>
      <c r="F926" s="95" t="s">
        <v>1250</v>
      </c>
      <c r="G926" s="95">
        <v>255</v>
      </c>
      <c r="H926" s="95" t="s">
        <v>229</v>
      </c>
      <c r="J926" s="131" t="str">
        <f>CONCATENATE(E926, ", for advanced ADSR/Perc/Contact Routing. Selected busbars do ADSR percussion mode (Sustain level follows drawbar). Firmware internal, no FPGA register, not saved")</f>
        <v>ENA_ENV_TIMEMODE_BITS (LSB), Drawbar 7..0, for advanced ADSR/Perc/Contact Routing. Selected busbars do ADSR percussion mode (Sustain level follows drawbar). Firmware internal, no FPGA register, not saved</v>
      </c>
      <c r="K926" s="98" t="str">
        <f>CONCATENATE(C926,",""",E926,""",",0,",""",F926,""",",G926,",","",H926,",""",J926,"""")</f>
        <v>1478,"ENA_ENV_TIMEMODE_BITS (LSB), Drawbar 7..0",0,"temp_valid",255,Bits,"ENA_ENV_TIMEMODE_BITS (LSB), Drawbar 7..0, for advanced ADSR/Perc/Contact Routing. Selected busbars do ADSR percussion mode (Sustain level follows drawbar). Firmware internal, no FPGA register, not saved"</v>
      </c>
    </row>
    <row r="927" spans="1:17" ht="15" customHeight="1" x14ac:dyDescent="0.2">
      <c r="A927" s="115">
        <v>223</v>
      </c>
      <c r="C927" s="112">
        <f t="shared" si="157"/>
        <v>1479</v>
      </c>
      <c r="D927" s="97"/>
      <c r="E927" s="119" t="s">
        <v>1696</v>
      </c>
      <c r="F927" s="95" t="s">
        <v>1250</v>
      </c>
      <c r="G927" s="95">
        <v>15</v>
      </c>
      <c r="H927" s="95" t="s">
        <v>229</v>
      </c>
      <c r="J927" s="131" t="str">
        <f>CONCATENATE(E927, ", for advanced ADSR/Perc/Contact Routing. Selected busbars do ADSR percussion mode (Sustain level follows drawbar). Firmware internal, no FPGA register, not saved")</f>
        <v>ENA_ENV_TIMEMODE_BITS (MSB), Drawbar 11..8, for advanced ADSR/Perc/Contact Routing. Selected busbars do ADSR percussion mode (Sustain level follows drawbar). Firmware internal, no FPGA register, not saved</v>
      </c>
      <c r="K927" s="98" t="str">
        <f>CONCATENATE(C927,",""",E927,""",",0,",""",F927,""",",G927,",","",H927,",""",J927,"""")</f>
        <v>1479,"ENA_ENV_TIMEMODE_BITS (MSB), Drawbar 11..8",0,"temp_valid",15,Bits,"ENA_ENV_TIMEMODE_BITS (MSB), Drawbar 11..8, for advanced ADSR/Perc/Contact Routing. Selected busbars do ADSR percussion mode (Sustain level follows drawbar). Firmware internal, no FPGA register, not saved"</v>
      </c>
    </row>
    <row r="928" spans="1:17" s="93" customFormat="1" ht="15" customHeight="1" x14ac:dyDescent="0.2">
      <c r="A928" s="120"/>
      <c r="C928" s="108" t="s">
        <v>228</v>
      </c>
      <c r="D928" s="108"/>
      <c r="E928" s="109" t="s">
        <v>779</v>
      </c>
      <c r="F928" s="108" t="s">
        <v>780</v>
      </c>
      <c r="G928" s="108">
        <v>0</v>
      </c>
      <c r="H928" s="108" t="s">
        <v>234</v>
      </c>
      <c r="I928" s="108"/>
      <c r="J928" s="133" t="s">
        <v>782</v>
      </c>
      <c r="K928" s="98" t="str">
        <f t="shared" ref="K928:K934" si="158">CONCATENATE(C928,",""",E928,""",",0,",""",F928,""",",G928,",","",H928,",""",J928,"""")</f>
        <v>#,"Analog Input Assignment/Remap",0,"Analog Remap",0,None,"Remap Table saved to EEPROM startup defaults"</v>
      </c>
      <c r="N928" s="108"/>
      <c r="O928" s="108"/>
      <c r="P928" s="108"/>
      <c r="Q928" s="108"/>
    </row>
    <row r="929" spans="1:11" ht="15" customHeight="1" x14ac:dyDescent="0.2">
      <c r="A929" s="95">
        <v>0</v>
      </c>
      <c r="C929" s="95">
        <f>5000+A929</f>
        <v>5000</v>
      </c>
      <c r="D929" s="107" t="s">
        <v>847</v>
      </c>
      <c r="E929" s="113" t="s">
        <v>1259</v>
      </c>
      <c r="F929" s="95" t="s">
        <v>875</v>
      </c>
      <c r="G929" s="95">
        <v>255</v>
      </c>
      <c r="H929" s="95" t="s">
        <v>806</v>
      </c>
      <c r="J929" s="137" t="str">
        <f t="shared" ref="J929:J952" si="159">CONCATENATE(E929,", level will be mapped to DB index # (80+ for volume pot #,  254=input not used, 255=table end marker)")</f>
        <v>Analog Input 0 (UPR PL22-1) Function, level will be mapped to DB index # (80+ for volume pot #,  254=input not used, 255=table end marker)</v>
      </c>
      <c r="K929" s="98" t="str">
        <f t="shared" si="158"/>
        <v>5000,"Analog Input 0 (UPR PL22-1) Function",0,"eep_valid",255,DropDownADC,"Analog Input 0 (UPR PL22-1) Function, level will be mapped to DB index # (80+ for volume pot #,  254=input not used, 255=table end marker)"</v>
      </c>
    </row>
    <row r="930" spans="1:11" ht="15" customHeight="1" x14ac:dyDescent="0.2">
      <c r="A930" s="95">
        <v>1</v>
      </c>
      <c r="C930" s="112">
        <f>C929+1</f>
        <v>5001</v>
      </c>
      <c r="D930" s="107" t="s">
        <v>847</v>
      </c>
      <c r="E930" s="113" t="s">
        <v>1260</v>
      </c>
      <c r="F930" s="95" t="s">
        <v>875</v>
      </c>
      <c r="G930" s="95">
        <v>255</v>
      </c>
      <c r="H930" s="95" t="s">
        <v>806</v>
      </c>
      <c r="J930" s="131" t="str">
        <f t="shared" si="159"/>
        <v>Analog Input 1 (UPR PL22-2) Function, level will be mapped to DB index # (80+ for volume pot #,  254=input not used, 255=table end marker)</v>
      </c>
      <c r="K930" s="98" t="str">
        <f t="shared" si="158"/>
        <v>5001,"Analog Input 1 (UPR PL22-2) Function",0,"eep_valid",255,DropDownADC,"Analog Input 1 (UPR PL22-2) Function, level will be mapped to DB index # (80+ for volume pot #,  254=input not used, 255=table end marker)"</v>
      </c>
    </row>
    <row r="931" spans="1:11" ht="15" customHeight="1" x14ac:dyDescent="0.2">
      <c r="A931" s="95">
        <v>2</v>
      </c>
      <c r="C931" s="112">
        <f t="shared" ref="C931:C1017" si="160">C930+1</f>
        <v>5002</v>
      </c>
      <c r="D931" s="107" t="s">
        <v>847</v>
      </c>
      <c r="E931" s="113" t="s">
        <v>1261</v>
      </c>
      <c r="F931" s="95" t="s">
        <v>875</v>
      </c>
      <c r="G931" s="95">
        <v>255</v>
      </c>
      <c r="H931" s="95" t="s">
        <v>806</v>
      </c>
      <c r="J931" s="131" t="str">
        <f t="shared" si="159"/>
        <v>Analog Input 2 (UPR PL22-3) Function, level will be mapped to DB index # (80+ for volume pot #,  254=input not used, 255=table end marker)</v>
      </c>
      <c r="K931" s="98" t="str">
        <f t="shared" si="158"/>
        <v>5002,"Analog Input 2 (UPR PL22-3) Function",0,"eep_valid",255,DropDownADC,"Analog Input 2 (UPR PL22-3) Function, level will be mapped to DB index # (80+ for volume pot #,  254=input not used, 255=table end marker)"</v>
      </c>
    </row>
    <row r="932" spans="1:11" ht="15" customHeight="1" x14ac:dyDescent="0.2">
      <c r="A932" s="95">
        <v>3</v>
      </c>
      <c r="C932" s="112">
        <f t="shared" si="160"/>
        <v>5003</v>
      </c>
      <c r="D932" s="107" t="s">
        <v>847</v>
      </c>
      <c r="E932" s="113" t="s">
        <v>1262</v>
      </c>
      <c r="F932" s="95" t="s">
        <v>875</v>
      </c>
      <c r="G932" s="95">
        <v>255</v>
      </c>
      <c r="H932" s="95" t="s">
        <v>806</v>
      </c>
      <c r="J932" s="131" t="str">
        <f t="shared" si="159"/>
        <v>Analog Input 3 (UPR PL22-4) Function, level will be mapped to DB index # (80+ for volume pot #,  254=input not used, 255=table end marker)</v>
      </c>
      <c r="K932" s="98" t="str">
        <f t="shared" si="158"/>
        <v>5003,"Analog Input 3 (UPR PL22-4) Function",0,"eep_valid",255,DropDownADC,"Analog Input 3 (UPR PL22-4) Function, level will be mapped to DB index # (80+ for volume pot #,  254=input not used, 255=table end marker)"</v>
      </c>
    </row>
    <row r="933" spans="1:11" ht="15" customHeight="1" x14ac:dyDescent="0.2">
      <c r="A933" s="95">
        <v>4</v>
      </c>
      <c r="C933" s="112">
        <f t="shared" si="160"/>
        <v>5004</v>
      </c>
      <c r="D933" s="107" t="s">
        <v>847</v>
      </c>
      <c r="E933" s="113" t="s">
        <v>1263</v>
      </c>
      <c r="F933" s="95" t="s">
        <v>875</v>
      </c>
      <c r="G933" s="95">
        <v>255</v>
      </c>
      <c r="H933" s="95" t="s">
        <v>806</v>
      </c>
      <c r="J933" s="131" t="str">
        <f t="shared" si="159"/>
        <v>Analog Input 4 (UPR PL22-5) Function, level will be mapped to DB index # (80+ for volume pot #,  254=input not used, 255=table end marker)</v>
      </c>
      <c r="K933" s="98" t="str">
        <f t="shared" si="158"/>
        <v>5004,"Analog Input 4 (UPR PL22-5) Function",0,"eep_valid",255,DropDownADC,"Analog Input 4 (UPR PL22-5) Function, level will be mapped to DB index # (80+ for volume pot #,  254=input not used, 255=table end marker)"</v>
      </c>
    </row>
    <row r="934" spans="1:11" ht="15" customHeight="1" x14ac:dyDescent="0.2">
      <c r="A934" s="95">
        <v>5</v>
      </c>
      <c r="C934" s="112">
        <f t="shared" si="160"/>
        <v>5005</v>
      </c>
      <c r="D934" s="107" t="s">
        <v>847</v>
      </c>
      <c r="E934" s="113" t="s">
        <v>1264</v>
      </c>
      <c r="F934" s="95" t="s">
        <v>875</v>
      </c>
      <c r="G934" s="95">
        <v>255</v>
      </c>
      <c r="H934" s="95" t="s">
        <v>806</v>
      </c>
      <c r="J934" s="131" t="str">
        <f t="shared" si="159"/>
        <v>Analog Input 5 (UPR PL22-6) Function, level will be mapped to DB index # (80+ for volume pot #,  254=input not used, 255=table end marker)</v>
      </c>
      <c r="K934" s="98" t="str">
        <f t="shared" si="158"/>
        <v>5005,"Analog Input 5 (UPR PL22-6) Function",0,"eep_valid",255,DropDownADC,"Analog Input 5 (UPR PL22-6) Function, level will be mapped to DB index # (80+ for volume pot #,  254=input not used, 255=table end marker)"</v>
      </c>
    </row>
    <row r="935" spans="1:11" ht="15" customHeight="1" x14ac:dyDescent="0.2">
      <c r="A935" s="95">
        <v>6</v>
      </c>
      <c r="C935" s="112">
        <f t="shared" si="160"/>
        <v>5006</v>
      </c>
      <c r="D935" s="107" t="s">
        <v>847</v>
      </c>
      <c r="E935" s="113" t="s">
        <v>1265</v>
      </c>
      <c r="F935" s="95" t="s">
        <v>875</v>
      </c>
      <c r="G935" s="95">
        <v>255</v>
      </c>
      <c r="H935" s="95" t="s">
        <v>806</v>
      </c>
      <c r="J935" s="131" t="str">
        <f t="shared" si="159"/>
        <v>Analog Input 6 (UPR PL22-7) Function, level will be mapped to DB index # (80+ for volume pot #,  254=input not used, 255=table end marker)</v>
      </c>
      <c r="K935" s="98" t="str">
        <f t="shared" ref="K935:K998" si="161">CONCATENATE(C935,",""",E935,""",",0,",""",F935,""",",G935,",","",H935,",""",J935,"""")</f>
        <v>5006,"Analog Input 6 (UPR PL22-7) Function",0,"eep_valid",255,DropDownADC,"Analog Input 6 (UPR PL22-7) Function, level will be mapped to DB index # (80+ for volume pot #,  254=input not used, 255=table end marker)"</v>
      </c>
    </row>
    <row r="936" spans="1:11" ht="15" customHeight="1" x14ac:dyDescent="0.2">
      <c r="A936" s="95">
        <v>7</v>
      </c>
      <c r="C936" s="112">
        <f t="shared" si="160"/>
        <v>5007</v>
      </c>
      <c r="D936" s="107" t="s">
        <v>847</v>
      </c>
      <c r="E936" s="113" t="s">
        <v>1266</v>
      </c>
      <c r="F936" s="95" t="s">
        <v>875</v>
      </c>
      <c r="G936" s="95">
        <v>255</v>
      </c>
      <c r="H936" s="95" t="s">
        <v>806</v>
      </c>
      <c r="J936" s="131" t="str">
        <f t="shared" si="159"/>
        <v>Analog Input 7 (UPR PL22-8) Function, level will be mapped to DB index # (80+ for volume pot #,  254=input not used, 255=table end marker)</v>
      </c>
      <c r="K936" s="98" t="str">
        <f t="shared" si="161"/>
        <v>5007,"Analog Input 7 (UPR PL22-8) Function",0,"eep_valid",255,DropDownADC,"Analog Input 7 (UPR PL22-8) Function, level will be mapped to DB index # (80+ for volume pot #,  254=input not used, 255=table end marker)"</v>
      </c>
    </row>
    <row r="937" spans="1:11" ht="15" customHeight="1" x14ac:dyDescent="0.2">
      <c r="A937" s="95">
        <v>8</v>
      </c>
      <c r="C937" s="112">
        <f t="shared" si="160"/>
        <v>5008</v>
      </c>
      <c r="D937" s="107" t="s">
        <v>847</v>
      </c>
      <c r="E937" s="113" t="s">
        <v>1267</v>
      </c>
      <c r="F937" s="95" t="s">
        <v>875</v>
      </c>
      <c r="G937" s="95">
        <v>255</v>
      </c>
      <c r="H937" s="95" t="s">
        <v>806</v>
      </c>
      <c r="J937" s="131" t="str">
        <f t="shared" si="159"/>
        <v>Analog Input 8 (UPR PL22-9) Function, level will be mapped to DB index # (80+ for volume pot #,  254=input not used, 255=table end marker)</v>
      </c>
      <c r="K937" s="98" t="str">
        <f t="shared" si="161"/>
        <v>5008,"Analog Input 8 (UPR PL22-9) Function",0,"eep_valid",255,DropDownADC,"Analog Input 8 (UPR PL22-9) Function, level will be mapped to DB index # (80+ for volume pot #,  254=input not used, 255=table end marker)"</v>
      </c>
    </row>
    <row r="938" spans="1:11" ht="15" customHeight="1" x14ac:dyDescent="0.2">
      <c r="A938" s="95">
        <v>9</v>
      </c>
      <c r="C938" s="112">
        <f t="shared" si="160"/>
        <v>5009</v>
      </c>
      <c r="D938" s="107" t="s">
        <v>847</v>
      </c>
      <c r="E938" s="113" t="s">
        <v>1268</v>
      </c>
      <c r="F938" s="95" t="s">
        <v>875</v>
      </c>
      <c r="G938" s="95">
        <v>255</v>
      </c>
      <c r="H938" s="95" t="s">
        <v>806</v>
      </c>
      <c r="J938" s="131" t="str">
        <f t="shared" si="159"/>
        <v>Analog Input 9 (UPR PL22-10) Function, level will be mapped to DB index # (80+ for volume pot #,  254=input not used, 255=table end marker)</v>
      </c>
      <c r="K938" s="98" t="str">
        <f t="shared" si="161"/>
        <v>5009,"Analog Input 9 (UPR PL22-10) Function",0,"eep_valid",255,DropDownADC,"Analog Input 9 (UPR PL22-10) Function, level will be mapped to DB index # (80+ for volume pot #,  254=input not used, 255=table end marker)"</v>
      </c>
    </row>
    <row r="939" spans="1:11" ht="15" customHeight="1" x14ac:dyDescent="0.2">
      <c r="A939" s="95">
        <v>10</v>
      </c>
      <c r="C939" s="112">
        <f t="shared" si="160"/>
        <v>5010</v>
      </c>
      <c r="D939" s="107" t="s">
        <v>847</v>
      </c>
      <c r="E939" s="113" t="s">
        <v>1269</v>
      </c>
      <c r="F939" s="95" t="s">
        <v>875</v>
      </c>
      <c r="G939" s="95">
        <v>255</v>
      </c>
      <c r="H939" s="95" t="s">
        <v>806</v>
      </c>
      <c r="J939" s="131" t="str">
        <f t="shared" si="159"/>
        <v>Analog Input 10 (UPR PL22-11) Function, level will be mapped to DB index # (80+ for volume pot #,  254=input not used, 255=table end marker)</v>
      </c>
      <c r="K939" s="98" t="str">
        <f t="shared" si="161"/>
        <v>5010,"Analog Input 10 (UPR PL22-11) Function",0,"eep_valid",255,DropDownADC,"Analog Input 10 (UPR PL22-11) Function, level will be mapped to DB index # (80+ for volume pot #,  254=input not used, 255=table end marker)"</v>
      </c>
    </row>
    <row r="940" spans="1:11" ht="15" customHeight="1" x14ac:dyDescent="0.2">
      <c r="A940" s="95">
        <v>11</v>
      </c>
      <c r="C940" s="112">
        <f t="shared" si="160"/>
        <v>5011</v>
      </c>
      <c r="D940" s="107" t="s">
        <v>847</v>
      </c>
      <c r="E940" s="113" t="s">
        <v>1270</v>
      </c>
      <c r="F940" s="95" t="s">
        <v>875</v>
      </c>
      <c r="G940" s="95">
        <v>255</v>
      </c>
      <c r="H940" s="95" t="s">
        <v>806</v>
      </c>
      <c r="J940" s="131" t="str">
        <f t="shared" si="159"/>
        <v>Analog Input 11 (UPR PL22-12) Function, level will be mapped to DB index # (80+ for volume pot #,  254=input not used, 255=table end marker)</v>
      </c>
      <c r="K940" s="98" t="str">
        <f t="shared" si="161"/>
        <v>5011,"Analog Input 11 (UPR PL22-12) Function",0,"eep_valid",255,DropDownADC,"Analog Input 11 (UPR PL22-12) Function, level will be mapped to DB index # (80+ for volume pot #,  254=input not used, 255=table end marker)"</v>
      </c>
    </row>
    <row r="941" spans="1:11" ht="15" customHeight="1" x14ac:dyDescent="0.2">
      <c r="A941" s="95">
        <v>12</v>
      </c>
      <c r="C941" s="112">
        <f t="shared" si="160"/>
        <v>5012</v>
      </c>
      <c r="D941" s="107" t="s">
        <v>847</v>
      </c>
      <c r="E941" s="113" t="s">
        <v>1271</v>
      </c>
      <c r="F941" s="95" t="s">
        <v>875</v>
      </c>
      <c r="G941" s="95">
        <v>255</v>
      </c>
      <c r="H941" s="95" t="s">
        <v>806</v>
      </c>
      <c r="J941" s="131" t="str">
        <f t="shared" si="159"/>
        <v>Analog Input 12 (LWR PL23-1) Function, level will be mapped to DB index # (80+ for volume pot #,  254=input not used, 255=table end marker)</v>
      </c>
      <c r="K941" s="98" t="str">
        <f t="shared" si="161"/>
        <v>5012,"Analog Input 12 (LWR PL23-1) Function",0,"eep_valid",255,DropDownADC,"Analog Input 12 (LWR PL23-1) Function, level will be mapped to DB index # (80+ for volume pot #,  254=input not used, 255=table end marker)"</v>
      </c>
    </row>
    <row r="942" spans="1:11" ht="15" customHeight="1" x14ac:dyDescent="0.2">
      <c r="A942" s="95">
        <v>13</v>
      </c>
      <c r="C942" s="112">
        <f t="shared" si="160"/>
        <v>5013</v>
      </c>
      <c r="D942" s="107" t="s">
        <v>847</v>
      </c>
      <c r="E942" s="113" t="s">
        <v>1272</v>
      </c>
      <c r="F942" s="95" t="s">
        <v>875</v>
      </c>
      <c r="G942" s="95">
        <v>255</v>
      </c>
      <c r="H942" s="95" t="s">
        <v>806</v>
      </c>
      <c r="J942" s="131" t="str">
        <f t="shared" si="159"/>
        <v>Analog Input 13 (LWR PL23-2) Function, level will be mapped to DB index # (80+ for volume pot #,  254=input not used, 255=table end marker)</v>
      </c>
      <c r="K942" s="98" t="str">
        <f t="shared" si="161"/>
        <v>5013,"Analog Input 13 (LWR PL23-2) Function",0,"eep_valid",255,DropDownADC,"Analog Input 13 (LWR PL23-2) Function, level will be mapped to DB index # (80+ for volume pot #,  254=input not used, 255=table end marker)"</v>
      </c>
    </row>
    <row r="943" spans="1:11" ht="15" customHeight="1" x14ac:dyDescent="0.2">
      <c r="A943" s="95">
        <v>14</v>
      </c>
      <c r="C943" s="112">
        <f t="shared" si="160"/>
        <v>5014</v>
      </c>
      <c r="D943" s="107" t="s">
        <v>847</v>
      </c>
      <c r="E943" s="113" t="s">
        <v>1273</v>
      </c>
      <c r="F943" s="95" t="s">
        <v>875</v>
      </c>
      <c r="G943" s="95">
        <v>255</v>
      </c>
      <c r="H943" s="95" t="s">
        <v>806</v>
      </c>
      <c r="J943" s="131" t="str">
        <f t="shared" si="159"/>
        <v>Analog Input 14 (LWR PL23-3) Function, level will be mapped to DB index # (80+ for volume pot #,  254=input not used, 255=table end marker)</v>
      </c>
      <c r="K943" s="98" t="str">
        <f t="shared" si="161"/>
        <v>5014,"Analog Input 14 (LWR PL23-3) Function",0,"eep_valid",255,DropDownADC,"Analog Input 14 (LWR PL23-3) Function, level will be mapped to DB index # (80+ for volume pot #,  254=input not used, 255=table end marker)"</v>
      </c>
    </row>
    <row r="944" spans="1:11" ht="15" customHeight="1" x14ac:dyDescent="0.2">
      <c r="A944" s="95">
        <v>15</v>
      </c>
      <c r="C944" s="112">
        <f t="shared" si="160"/>
        <v>5015</v>
      </c>
      <c r="D944" s="107" t="s">
        <v>847</v>
      </c>
      <c r="E944" s="113" t="s">
        <v>1274</v>
      </c>
      <c r="F944" s="95" t="s">
        <v>875</v>
      </c>
      <c r="G944" s="95">
        <v>255</v>
      </c>
      <c r="H944" s="95" t="s">
        <v>806</v>
      </c>
      <c r="J944" s="131" t="str">
        <f t="shared" si="159"/>
        <v>Analog Input 15 (LWR PL23-4) Function, level will be mapped to DB index # (80+ for volume pot #,  254=input not used, 255=table end marker)</v>
      </c>
      <c r="K944" s="98" t="str">
        <f t="shared" si="161"/>
        <v>5015,"Analog Input 15 (LWR PL23-4) Function",0,"eep_valid",255,DropDownADC,"Analog Input 15 (LWR PL23-4) Function, level will be mapped to DB index # (80+ for volume pot #,  254=input not used, 255=table end marker)"</v>
      </c>
    </row>
    <row r="945" spans="1:17" ht="15" customHeight="1" x14ac:dyDescent="0.2">
      <c r="A945" s="95">
        <v>16</v>
      </c>
      <c r="C945" s="112">
        <f t="shared" si="160"/>
        <v>5016</v>
      </c>
      <c r="D945" s="107" t="s">
        <v>847</v>
      </c>
      <c r="E945" s="113" t="s">
        <v>1275</v>
      </c>
      <c r="F945" s="95" t="s">
        <v>875</v>
      </c>
      <c r="G945" s="95">
        <v>255</v>
      </c>
      <c r="H945" s="95" t="s">
        <v>806</v>
      </c>
      <c r="J945" s="131" t="str">
        <f t="shared" si="159"/>
        <v>Analog Input 16 (LWR PL23-5) Function, level will be mapped to DB index # (80+ for volume pot #,  254=input not used, 255=table end marker)</v>
      </c>
      <c r="K945" s="98" t="str">
        <f t="shared" si="161"/>
        <v>5016,"Analog Input 16 (LWR PL23-5) Function",0,"eep_valid",255,DropDownADC,"Analog Input 16 (LWR PL23-5) Function, level will be mapped to DB index # (80+ for volume pot #,  254=input not used, 255=table end marker)"</v>
      </c>
    </row>
    <row r="946" spans="1:17" ht="15" customHeight="1" x14ac:dyDescent="0.2">
      <c r="A946" s="95">
        <v>17</v>
      </c>
      <c r="C946" s="112">
        <f t="shared" si="160"/>
        <v>5017</v>
      </c>
      <c r="D946" s="107" t="s">
        <v>847</v>
      </c>
      <c r="E946" s="113" t="s">
        <v>1276</v>
      </c>
      <c r="F946" s="95" t="s">
        <v>875</v>
      </c>
      <c r="G946" s="95">
        <v>255</v>
      </c>
      <c r="H946" s="95" t="s">
        <v>806</v>
      </c>
      <c r="J946" s="131" t="str">
        <f t="shared" si="159"/>
        <v>Analog Input 17 (LWR PL23-6) Function, level will be mapped to DB index # (80+ for volume pot #,  254=input not used, 255=table end marker)</v>
      </c>
      <c r="K946" s="98" t="str">
        <f t="shared" si="161"/>
        <v>5017,"Analog Input 17 (LWR PL23-6) Function",0,"eep_valid",255,DropDownADC,"Analog Input 17 (LWR PL23-6) Function, level will be mapped to DB index # (80+ for volume pot #,  254=input not used, 255=table end marker)"</v>
      </c>
    </row>
    <row r="947" spans="1:17" ht="15" customHeight="1" x14ac:dyDescent="0.2">
      <c r="A947" s="95">
        <v>18</v>
      </c>
      <c r="C947" s="112">
        <f t="shared" si="160"/>
        <v>5018</v>
      </c>
      <c r="D947" s="107" t="s">
        <v>847</v>
      </c>
      <c r="E947" s="113" t="s">
        <v>1277</v>
      </c>
      <c r="F947" s="95" t="s">
        <v>875</v>
      </c>
      <c r="G947" s="95">
        <v>255</v>
      </c>
      <c r="H947" s="95" t="s">
        <v>806</v>
      </c>
      <c r="J947" s="131" t="str">
        <f t="shared" si="159"/>
        <v>Analog Input 18 (LWR PL23-7) Function, level will be mapped to DB index # (80+ for volume pot #,  254=input not used, 255=table end marker)</v>
      </c>
      <c r="K947" s="98" t="str">
        <f t="shared" si="161"/>
        <v>5018,"Analog Input 18 (LWR PL23-7) Function",0,"eep_valid",255,DropDownADC,"Analog Input 18 (LWR PL23-7) Function, level will be mapped to DB index # (80+ for volume pot #,  254=input not used, 255=table end marker)"</v>
      </c>
    </row>
    <row r="948" spans="1:17" ht="15" customHeight="1" x14ac:dyDescent="0.2">
      <c r="A948" s="95">
        <v>19</v>
      </c>
      <c r="C948" s="112">
        <f t="shared" si="160"/>
        <v>5019</v>
      </c>
      <c r="D948" s="107" t="s">
        <v>847</v>
      </c>
      <c r="E948" s="113" t="s">
        <v>1278</v>
      </c>
      <c r="F948" s="95" t="s">
        <v>875</v>
      </c>
      <c r="G948" s="95">
        <v>255</v>
      </c>
      <c r="H948" s="95" t="s">
        <v>806</v>
      </c>
      <c r="J948" s="131" t="str">
        <f t="shared" si="159"/>
        <v>Analog Input 19 (LWR PL23-8) Function, level will be mapped to DB index # (80+ for volume pot #,  254=input not used, 255=table end marker)</v>
      </c>
      <c r="K948" s="98" t="str">
        <f t="shared" si="161"/>
        <v>5019,"Analog Input 19 (LWR PL23-8) Function",0,"eep_valid",255,DropDownADC,"Analog Input 19 (LWR PL23-8) Function, level will be mapped to DB index # (80+ for volume pot #,  254=input not used, 255=table end marker)"</v>
      </c>
    </row>
    <row r="949" spans="1:17" ht="15" customHeight="1" x14ac:dyDescent="0.2">
      <c r="A949" s="95">
        <v>20</v>
      </c>
      <c r="C949" s="112">
        <f t="shared" si="160"/>
        <v>5020</v>
      </c>
      <c r="D949" s="107" t="s">
        <v>847</v>
      </c>
      <c r="E949" s="113" t="s">
        <v>1279</v>
      </c>
      <c r="F949" s="95" t="s">
        <v>875</v>
      </c>
      <c r="G949" s="95">
        <v>255</v>
      </c>
      <c r="H949" s="95" t="s">
        <v>806</v>
      </c>
      <c r="J949" s="131" t="str">
        <f t="shared" si="159"/>
        <v>Analog Input 20 (LWR PL23-9) Function, level will be mapped to DB index # (80+ for volume pot #,  254=input not used, 255=table end marker)</v>
      </c>
      <c r="K949" s="98" t="str">
        <f t="shared" si="161"/>
        <v>5020,"Analog Input 20 (LWR PL23-9) Function",0,"eep_valid",255,DropDownADC,"Analog Input 20 (LWR PL23-9) Function, level will be mapped to DB index # (80+ for volume pot #,  254=input not used, 255=table end marker)"</v>
      </c>
    </row>
    <row r="950" spans="1:17" ht="15" customHeight="1" x14ac:dyDescent="0.2">
      <c r="A950" s="95">
        <v>21</v>
      </c>
      <c r="C950" s="112">
        <f t="shared" si="160"/>
        <v>5021</v>
      </c>
      <c r="D950" s="107" t="s">
        <v>847</v>
      </c>
      <c r="E950" s="113" t="s">
        <v>1280</v>
      </c>
      <c r="F950" s="95" t="s">
        <v>875</v>
      </c>
      <c r="G950" s="95">
        <v>255</v>
      </c>
      <c r="H950" s="95" t="s">
        <v>806</v>
      </c>
      <c r="J950" s="131" t="str">
        <f t="shared" si="159"/>
        <v>Analog Input 21 (LWR PL23-10) Function, level will be mapped to DB index # (80+ for volume pot #,  254=input not used, 255=table end marker)</v>
      </c>
      <c r="K950" s="98" t="str">
        <f t="shared" si="161"/>
        <v>5021,"Analog Input 21 (LWR PL23-10) Function",0,"eep_valid",255,DropDownADC,"Analog Input 21 (LWR PL23-10) Function, level will be mapped to DB index # (80+ for volume pot #,  254=input not used, 255=table end marker)"</v>
      </c>
    </row>
    <row r="951" spans="1:17" ht="15" customHeight="1" x14ac:dyDescent="0.2">
      <c r="A951" s="95">
        <v>22</v>
      </c>
      <c r="C951" s="112">
        <f t="shared" si="160"/>
        <v>5022</v>
      </c>
      <c r="D951" s="107" t="s">
        <v>847</v>
      </c>
      <c r="E951" s="113" t="s">
        <v>1281</v>
      </c>
      <c r="F951" s="95" t="s">
        <v>875</v>
      </c>
      <c r="G951" s="95">
        <v>255</v>
      </c>
      <c r="H951" s="95" t="s">
        <v>806</v>
      </c>
      <c r="J951" s="131" t="str">
        <f t="shared" si="159"/>
        <v>Analog Input 22 (LWR PL23-11) Function, level will be mapped to DB index # (80+ for volume pot #,  254=input not used, 255=table end marker)</v>
      </c>
      <c r="K951" s="98" t="str">
        <f t="shared" si="161"/>
        <v>5022,"Analog Input 22 (LWR PL23-11) Function",0,"eep_valid",255,DropDownADC,"Analog Input 22 (LWR PL23-11) Function, level will be mapped to DB index # (80+ for volume pot #,  254=input not used, 255=table end marker)"</v>
      </c>
    </row>
    <row r="952" spans="1:17" ht="15" customHeight="1" x14ac:dyDescent="0.2">
      <c r="A952" s="95">
        <v>23</v>
      </c>
      <c r="C952" s="112">
        <f t="shared" si="160"/>
        <v>5023</v>
      </c>
      <c r="D952" s="107" t="s">
        <v>847</v>
      </c>
      <c r="E952" s="113" t="s">
        <v>1282</v>
      </c>
      <c r="F952" s="95" t="s">
        <v>875</v>
      </c>
      <c r="G952" s="95">
        <v>255</v>
      </c>
      <c r="H952" s="95" t="s">
        <v>806</v>
      </c>
      <c r="J952" s="131" t="str">
        <f t="shared" si="159"/>
        <v>Analog Input 23 (LWR PL23-12) Function, level will be mapped to DB index # (80+ for volume pot #,  254=input not used, 255=table end marker)</v>
      </c>
      <c r="K952" s="98" t="str">
        <f t="shared" si="161"/>
        <v>5023,"Analog Input 23 (LWR PL23-12) Function",0,"eep_valid",255,DropDownADC,"Analog Input 23 (LWR PL23-12) Function, level will be mapped to DB index # (80+ for volume pot #,  254=input not used, 255=table end marker)"</v>
      </c>
    </row>
    <row r="953" spans="1:17" s="93" customFormat="1" ht="15" customHeight="1" x14ac:dyDescent="0.2">
      <c r="A953" s="120"/>
      <c r="C953" s="108" t="s">
        <v>228</v>
      </c>
      <c r="D953" s="108"/>
      <c r="E953" s="109" t="s">
        <v>1418</v>
      </c>
      <c r="F953" s="108" t="s">
        <v>780</v>
      </c>
      <c r="G953" s="108">
        <v>0</v>
      </c>
      <c r="H953" s="108" t="s">
        <v>234</v>
      </c>
      <c r="I953" s="108"/>
      <c r="J953" s="133" t="s">
        <v>1419</v>
      </c>
      <c r="K953" s="98" t="str">
        <f t="shared" si="161"/>
        <v>#,"Analog MPX Input Assignment/Remap",0,"Analog Remap",0,None,"MPX Remap Table saved to EEPROM startup defaults"</v>
      </c>
      <c r="N953" s="108"/>
      <c r="O953" s="108"/>
      <c r="P953" s="108"/>
      <c r="Q953" s="108"/>
    </row>
    <row r="954" spans="1:17" ht="15" customHeight="1" x14ac:dyDescent="0.2">
      <c r="A954" s="95">
        <v>0</v>
      </c>
      <c r="C954" s="95">
        <v>5024</v>
      </c>
      <c r="D954" s="107" t="s">
        <v>847</v>
      </c>
      <c r="E954" s="113" t="str">
        <f>CONCATENATE("MPX Input ",A954," Function")</f>
        <v>MPX Input 0 Function</v>
      </c>
      <c r="F954" s="95" t="s">
        <v>875</v>
      </c>
      <c r="G954" s="95">
        <v>255</v>
      </c>
      <c r="H954" s="95" t="s">
        <v>806</v>
      </c>
      <c r="J954" s="137" t="str">
        <f t="shared" ref="J954:J985" si="162">CONCATENATE(E954,", level will be mapped to DB index # (80+ for volume pot #,  254=input not used, 255=table end marker)")</f>
        <v>MPX Input 0 Function, level will be mapped to DB index # (80+ for volume pot #,  254=input not used, 255=table end marker)</v>
      </c>
      <c r="K954" s="98" t="str">
        <f t="shared" si="161"/>
        <v>5024,"MPX Input 0 Function",0,"eep_valid",255,DropDownADC,"MPX Input 0 Function, level will be mapped to DB index # (80+ for volume pot #,  254=input not used, 255=table end marker)"</v>
      </c>
    </row>
    <row r="955" spans="1:17" ht="15" customHeight="1" x14ac:dyDescent="0.2">
      <c r="A955" s="95">
        <v>1</v>
      </c>
      <c r="C955" s="112">
        <f>C954+1</f>
        <v>5025</v>
      </c>
      <c r="D955" s="107" t="s">
        <v>847</v>
      </c>
      <c r="E955" s="113" t="str">
        <f t="shared" ref="E955:E1017" si="163">CONCATENATE("MPX Input ",A955," Function")</f>
        <v>MPX Input 1 Function</v>
      </c>
      <c r="F955" s="95" t="s">
        <v>875</v>
      </c>
      <c r="G955" s="95">
        <v>255</v>
      </c>
      <c r="H955" s="95" t="s">
        <v>806</v>
      </c>
      <c r="J955" s="131" t="str">
        <f t="shared" si="162"/>
        <v>MPX Input 1 Function, level will be mapped to DB index # (80+ for volume pot #,  254=input not used, 255=table end marker)</v>
      </c>
      <c r="K955" s="98" t="str">
        <f t="shared" si="161"/>
        <v>5025,"MPX Input 1 Function",0,"eep_valid",255,DropDownADC,"MPX Input 1 Function, level will be mapped to DB index # (80+ for volume pot #,  254=input not used, 255=table end marker)"</v>
      </c>
    </row>
    <row r="956" spans="1:17" ht="15" customHeight="1" x14ac:dyDescent="0.2">
      <c r="A956" s="95">
        <v>2</v>
      </c>
      <c r="C956" s="112">
        <f t="shared" ref="C956:C980" si="164">C955+1</f>
        <v>5026</v>
      </c>
      <c r="D956" s="107" t="s">
        <v>847</v>
      </c>
      <c r="E956" s="113" t="str">
        <f t="shared" si="163"/>
        <v>MPX Input 2 Function</v>
      </c>
      <c r="F956" s="95" t="s">
        <v>875</v>
      </c>
      <c r="G956" s="95">
        <v>255</v>
      </c>
      <c r="H956" s="95" t="s">
        <v>806</v>
      </c>
      <c r="J956" s="131" t="str">
        <f t="shared" si="162"/>
        <v>MPX Input 2 Function, level will be mapped to DB index # (80+ for volume pot #,  254=input not used, 255=table end marker)</v>
      </c>
      <c r="K956" s="98" t="str">
        <f t="shared" si="161"/>
        <v>5026,"MPX Input 2 Function",0,"eep_valid",255,DropDownADC,"MPX Input 2 Function, level will be mapped to DB index # (80+ for volume pot #,  254=input not used, 255=table end marker)"</v>
      </c>
    </row>
    <row r="957" spans="1:17" ht="15" customHeight="1" x14ac:dyDescent="0.2">
      <c r="A957" s="95">
        <v>3</v>
      </c>
      <c r="C957" s="112">
        <f t="shared" si="164"/>
        <v>5027</v>
      </c>
      <c r="D957" s="107" t="s">
        <v>847</v>
      </c>
      <c r="E957" s="113" t="str">
        <f t="shared" si="163"/>
        <v>MPX Input 3 Function</v>
      </c>
      <c r="F957" s="95" t="s">
        <v>875</v>
      </c>
      <c r="G957" s="95">
        <v>255</v>
      </c>
      <c r="H957" s="95" t="s">
        <v>806</v>
      </c>
      <c r="J957" s="131" t="str">
        <f t="shared" si="162"/>
        <v>MPX Input 3 Function, level will be mapped to DB index # (80+ for volume pot #,  254=input not used, 255=table end marker)</v>
      </c>
      <c r="K957" s="98" t="str">
        <f t="shared" si="161"/>
        <v>5027,"MPX Input 3 Function",0,"eep_valid",255,DropDownADC,"MPX Input 3 Function, level will be mapped to DB index # (80+ for volume pot #,  254=input not used, 255=table end marker)"</v>
      </c>
    </row>
    <row r="958" spans="1:17" ht="15" customHeight="1" x14ac:dyDescent="0.2">
      <c r="A958" s="95">
        <v>4</v>
      </c>
      <c r="C958" s="112">
        <f t="shared" si="164"/>
        <v>5028</v>
      </c>
      <c r="D958" s="107" t="s">
        <v>847</v>
      </c>
      <c r="E958" s="113" t="str">
        <f t="shared" si="163"/>
        <v>MPX Input 4 Function</v>
      </c>
      <c r="F958" s="95" t="s">
        <v>875</v>
      </c>
      <c r="G958" s="95">
        <v>255</v>
      </c>
      <c r="H958" s="95" t="s">
        <v>806</v>
      </c>
      <c r="J958" s="131" t="str">
        <f t="shared" si="162"/>
        <v>MPX Input 4 Function, level will be mapped to DB index # (80+ for volume pot #,  254=input not used, 255=table end marker)</v>
      </c>
      <c r="K958" s="98" t="str">
        <f t="shared" si="161"/>
        <v>5028,"MPX Input 4 Function",0,"eep_valid",255,DropDownADC,"MPX Input 4 Function, level will be mapped to DB index # (80+ for volume pot #,  254=input not used, 255=table end marker)"</v>
      </c>
    </row>
    <row r="959" spans="1:17" ht="15" customHeight="1" x14ac:dyDescent="0.2">
      <c r="A959" s="95">
        <v>5</v>
      </c>
      <c r="C959" s="112">
        <f t="shared" si="164"/>
        <v>5029</v>
      </c>
      <c r="D959" s="107" t="s">
        <v>847</v>
      </c>
      <c r="E959" s="113" t="str">
        <f t="shared" si="163"/>
        <v>MPX Input 5 Function</v>
      </c>
      <c r="F959" s="95" t="s">
        <v>875</v>
      </c>
      <c r="G959" s="95">
        <v>255</v>
      </c>
      <c r="H959" s="95" t="s">
        <v>806</v>
      </c>
      <c r="J959" s="131" t="str">
        <f t="shared" si="162"/>
        <v>MPX Input 5 Function, level will be mapped to DB index # (80+ for volume pot #,  254=input not used, 255=table end marker)</v>
      </c>
      <c r="K959" s="98" t="str">
        <f t="shared" si="161"/>
        <v>5029,"MPX Input 5 Function",0,"eep_valid",255,DropDownADC,"MPX Input 5 Function, level will be mapped to DB index # (80+ for volume pot #,  254=input not used, 255=table end marker)"</v>
      </c>
    </row>
    <row r="960" spans="1:17" ht="15" customHeight="1" x14ac:dyDescent="0.2">
      <c r="A960" s="95">
        <v>6</v>
      </c>
      <c r="C960" s="112">
        <f t="shared" si="164"/>
        <v>5030</v>
      </c>
      <c r="D960" s="107" t="s">
        <v>847</v>
      </c>
      <c r="E960" s="113" t="str">
        <f t="shared" si="163"/>
        <v>MPX Input 6 Function</v>
      </c>
      <c r="F960" s="95" t="s">
        <v>875</v>
      </c>
      <c r="G960" s="95">
        <v>255</v>
      </c>
      <c r="H960" s="95" t="s">
        <v>806</v>
      </c>
      <c r="J960" s="131" t="str">
        <f t="shared" si="162"/>
        <v>MPX Input 6 Function, level will be mapped to DB index # (80+ for volume pot #,  254=input not used, 255=table end marker)</v>
      </c>
      <c r="K960" s="98" t="str">
        <f t="shared" si="161"/>
        <v>5030,"MPX Input 6 Function",0,"eep_valid",255,DropDownADC,"MPX Input 6 Function, level will be mapped to DB index # (80+ for volume pot #,  254=input not used, 255=table end marker)"</v>
      </c>
    </row>
    <row r="961" spans="1:11" ht="15" customHeight="1" x14ac:dyDescent="0.2">
      <c r="A961" s="95">
        <v>7</v>
      </c>
      <c r="C961" s="112">
        <f t="shared" si="164"/>
        <v>5031</v>
      </c>
      <c r="D961" s="107" t="s">
        <v>847</v>
      </c>
      <c r="E961" s="113" t="str">
        <f t="shared" si="163"/>
        <v>MPX Input 7 Function</v>
      </c>
      <c r="F961" s="95" t="s">
        <v>875</v>
      </c>
      <c r="G961" s="95">
        <v>255</v>
      </c>
      <c r="H961" s="95" t="s">
        <v>806</v>
      </c>
      <c r="J961" s="131" t="str">
        <f t="shared" si="162"/>
        <v>MPX Input 7 Function, level will be mapped to DB index # (80+ for volume pot #,  254=input not used, 255=table end marker)</v>
      </c>
      <c r="K961" s="98" t="str">
        <f t="shared" si="161"/>
        <v>5031,"MPX Input 7 Function",0,"eep_valid",255,DropDownADC,"MPX Input 7 Function, level will be mapped to DB index # (80+ for volume pot #,  254=input not used, 255=table end marker)"</v>
      </c>
    </row>
    <row r="962" spans="1:11" ht="15" customHeight="1" x14ac:dyDescent="0.2">
      <c r="A962" s="95">
        <v>8</v>
      </c>
      <c r="C962" s="112">
        <f t="shared" si="164"/>
        <v>5032</v>
      </c>
      <c r="D962" s="107" t="s">
        <v>847</v>
      </c>
      <c r="E962" s="113" t="str">
        <f t="shared" si="163"/>
        <v>MPX Input 8 Function</v>
      </c>
      <c r="F962" s="95" t="s">
        <v>875</v>
      </c>
      <c r="G962" s="95">
        <v>255</v>
      </c>
      <c r="H962" s="95" t="s">
        <v>806</v>
      </c>
      <c r="J962" s="131" t="str">
        <f t="shared" si="162"/>
        <v>MPX Input 8 Function, level will be mapped to DB index # (80+ for volume pot #,  254=input not used, 255=table end marker)</v>
      </c>
      <c r="K962" s="98" t="str">
        <f t="shared" si="161"/>
        <v>5032,"MPX Input 8 Function",0,"eep_valid",255,DropDownADC,"MPX Input 8 Function, level will be mapped to DB index # (80+ for volume pot #,  254=input not used, 255=table end marker)"</v>
      </c>
    </row>
    <row r="963" spans="1:11" ht="15" customHeight="1" x14ac:dyDescent="0.2">
      <c r="A963" s="95">
        <v>9</v>
      </c>
      <c r="C963" s="112">
        <f t="shared" si="164"/>
        <v>5033</v>
      </c>
      <c r="D963" s="107" t="s">
        <v>847</v>
      </c>
      <c r="E963" s="113" t="str">
        <f t="shared" si="163"/>
        <v>MPX Input 9 Function</v>
      </c>
      <c r="F963" s="95" t="s">
        <v>875</v>
      </c>
      <c r="G963" s="95">
        <v>255</v>
      </c>
      <c r="H963" s="95" t="s">
        <v>806</v>
      </c>
      <c r="J963" s="131" t="str">
        <f t="shared" si="162"/>
        <v>MPX Input 9 Function, level will be mapped to DB index # (80+ for volume pot #,  254=input not used, 255=table end marker)</v>
      </c>
      <c r="K963" s="98" t="str">
        <f t="shared" si="161"/>
        <v>5033,"MPX Input 9 Function",0,"eep_valid",255,DropDownADC,"MPX Input 9 Function, level will be mapped to DB index # (80+ for volume pot #,  254=input not used, 255=table end marker)"</v>
      </c>
    </row>
    <row r="964" spans="1:11" ht="15" customHeight="1" x14ac:dyDescent="0.2">
      <c r="A964" s="95">
        <v>10</v>
      </c>
      <c r="C964" s="112">
        <f t="shared" si="164"/>
        <v>5034</v>
      </c>
      <c r="D964" s="107" t="s">
        <v>847</v>
      </c>
      <c r="E964" s="113" t="str">
        <f t="shared" si="163"/>
        <v>MPX Input 10 Function</v>
      </c>
      <c r="F964" s="95" t="s">
        <v>875</v>
      </c>
      <c r="G964" s="95">
        <v>255</v>
      </c>
      <c r="H964" s="95" t="s">
        <v>806</v>
      </c>
      <c r="J964" s="131" t="str">
        <f t="shared" si="162"/>
        <v>MPX Input 10 Function, level will be mapped to DB index # (80+ for volume pot #,  254=input not used, 255=table end marker)</v>
      </c>
      <c r="K964" s="98" t="str">
        <f t="shared" si="161"/>
        <v>5034,"MPX Input 10 Function",0,"eep_valid",255,DropDownADC,"MPX Input 10 Function, level will be mapped to DB index # (80+ for volume pot #,  254=input not used, 255=table end marker)"</v>
      </c>
    </row>
    <row r="965" spans="1:11" ht="15" customHeight="1" x14ac:dyDescent="0.2">
      <c r="A965" s="95">
        <v>11</v>
      </c>
      <c r="C965" s="112">
        <f t="shared" si="164"/>
        <v>5035</v>
      </c>
      <c r="D965" s="107" t="s">
        <v>847</v>
      </c>
      <c r="E965" s="113" t="str">
        <f t="shared" si="163"/>
        <v>MPX Input 11 Function</v>
      </c>
      <c r="F965" s="95" t="s">
        <v>875</v>
      </c>
      <c r="G965" s="95">
        <v>255</v>
      </c>
      <c r="H965" s="95" t="s">
        <v>806</v>
      </c>
      <c r="J965" s="131" t="str">
        <f t="shared" si="162"/>
        <v>MPX Input 11 Function, level will be mapped to DB index # (80+ for volume pot #,  254=input not used, 255=table end marker)</v>
      </c>
      <c r="K965" s="98" t="str">
        <f t="shared" si="161"/>
        <v>5035,"MPX Input 11 Function",0,"eep_valid",255,DropDownADC,"MPX Input 11 Function, level will be mapped to DB index # (80+ for volume pot #,  254=input not used, 255=table end marker)"</v>
      </c>
    </row>
    <row r="966" spans="1:11" ht="15" customHeight="1" x14ac:dyDescent="0.2">
      <c r="A966" s="95">
        <v>12</v>
      </c>
      <c r="C966" s="112">
        <f t="shared" si="164"/>
        <v>5036</v>
      </c>
      <c r="D966" s="107" t="s">
        <v>847</v>
      </c>
      <c r="E966" s="113" t="str">
        <f t="shared" si="163"/>
        <v>MPX Input 12 Function</v>
      </c>
      <c r="F966" s="95" t="s">
        <v>875</v>
      </c>
      <c r="G966" s="95">
        <v>255</v>
      </c>
      <c r="H966" s="95" t="s">
        <v>806</v>
      </c>
      <c r="J966" s="131" t="str">
        <f t="shared" si="162"/>
        <v>MPX Input 12 Function, level will be mapped to DB index # (80+ for volume pot #,  254=input not used, 255=table end marker)</v>
      </c>
      <c r="K966" s="98" t="str">
        <f t="shared" si="161"/>
        <v>5036,"MPX Input 12 Function",0,"eep_valid",255,DropDownADC,"MPX Input 12 Function, level will be mapped to DB index # (80+ for volume pot #,  254=input not used, 255=table end marker)"</v>
      </c>
    </row>
    <row r="967" spans="1:11" ht="15" customHeight="1" x14ac:dyDescent="0.2">
      <c r="A967" s="95">
        <v>13</v>
      </c>
      <c r="C967" s="112">
        <f t="shared" si="164"/>
        <v>5037</v>
      </c>
      <c r="D967" s="107" t="s">
        <v>847</v>
      </c>
      <c r="E967" s="113" t="str">
        <f t="shared" si="163"/>
        <v>MPX Input 13 Function</v>
      </c>
      <c r="F967" s="95" t="s">
        <v>875</v>
      </c>
      <c r="G967" s="95">
        <v>255</v>
      </c>
      <c r="H967" s="95" t="s">
        <v>806</v>
      </c>
      <c r="J967" s="131" t="str">
        <f t="shared" si="162"/>
        <v>MPX Input 13 Function, level will be mapped to DB index # (80+ for volume pot #,  254=input not used, 255=table end marker)</v>
      </c>
      <c r="K967" s="98" t="str">
        <f t="shared" si="161"/>
        <v>5037,"MPX Input 13 Function",0,"eep_valid",255,DropDownADC,"MPX Input 13 Function, level will be mapped to DB index # (80+ for volume pot #,  254=input not used, 255=table end marker)"</v>
      </c>
    </row>
    <row r="968" spans="1:11" ht="15" customHeight="1" x14ac:dyDescent="0.2">
      <c r="A968" s="95">
        <v>14</v>
      </c>
      <c r="C968" s="112">
        <f t="shared" si="164"/>
        <v>5038</v>
      </c>
      <c r="D968" s="107" t="s">
        <v>847</v>
      </c>
      <c r="E968" s="113" t="str">
        <f t="shared" si="163"/>
        <v>MPX Input 14 Function</v>
      </c>
      <c r="F968" s="95" t="s">
        <v>875</v>
      </c>
      <c r="G968" s="95">
        <v>255</v>
      </c>
      <c r="H968" s="95" t="s">
        <v>806</v>
      </c>
      <c r="J968" s="131" t="str">
        <f t="shared" si="162"/>
        <v>MPX Input 14 Function, level will be mapped to DB index # (80+ for volume pot #,  254=input not used, 255=table end marker)</v>
      </c>
      <c r="K968" s="98" t="str">
        <f t="shared" si="161"/>
        <v>5038,"MPX Input 14 Function",0,"eep_valid",255,DropDownADC,"MPX Input 14 Function, level will be mapped to DB index # (80+ for volume pot #,  254=input not used, 255=table end marker)"</v>
      </c>
    </row>
    <row r="969" spans="1:11" ht="15" customHeight="1" x14ac:dyDescent="0.2">
      <c r="A969" s="95">
        <v>15</v>
      </c>
      <c r="C969" s="112">
        <f t="shared" si="164"/>
        <v>5039</v>
      </c>
      <c r="D969" s="107" t="s">
        <v>847</v>
      </c>
      <c r="E969" s="113" t="str">
        <f t="shared" si="163"/>
        <v>MPX Input 15 Function</v>
      </c>
      <c r="F969" s="95" t="s">
        <v>875</v>
      </c>
      <c r="G969" s="95">
        <v>255</v>
      </c>
      <c r="H969" s="95" t="s">
        <v>806</v>
      </c>
      <c r="J969" s="131" t="str">
        <f t="shared" si="162"/>
        <v>MPX Input 15 Function, level will be mapped to DB index # (80+ for volume pot #,  254=input not used, 255=table end marker)</v>
      </c>
      <c r="K969" s="98" t="str">
        <f t="shared" si="161"/>
        <v>5039,"MPX Input 15 Function",0,"eep_valid",255,DropDownADC,"MPX Input 15 Function, level will be mapped to DB index # (80+ for volume pot #,  254=input not used, 255=table end marker)"</v>
      </c>
    </row>
    <row r="970" spans="1:11" ht="15" customHeight="1" x14ac:dyDescent="0.2">
      <c r="A970" s="95">
        <v>16</v>
      </c>
      <c r="C970" s="112">
        <f t="shared" si="164"/>
        <v>5040</v>
      </c>
      <c r="D970" s="107" t="s">
        <v>847</v>
      </c>
      <c r="E970" s="113" t="str">
        <f t="shared" si="163"/>
        <v>MPX Input 16 Function</v>
      </c>
      <c r="F970" s="95" t="s">
        <v>875</v>
      </c>
      <c r="G970" s="95">
        <v>255</v>
      </c>
      <c r="H970" s="95" t="s">
        <v>806</v>
      </c>
      <c r="J970" s="131" t="str">
        <f t="shared" si="162"/>
        <v>MPX Input 16 Function, level will be mapped to DB index # (80+ for volume pot #,  254=input not used, 255=table end marker)</v>
      </c>
      <c r="K970" s="98" t="str">
        <f t="shared" si="161"/>
        <v>5040,"MPX Input 16 Function",0,"eep_valid",255,DropDownADC,"MPX Input 16 Function, level will be mapped to DB index # (80+ for volume pot #,  254=input not used, 255=table end marker)"</v>
      </c>
    </row>
    <row r="971" spans="1:11" ht="15" customHeight="1" x14ac:dyDescent="0.2">
      <c r="A971" s="95">
        <v>17</v>
      </c>
      <c r="C971" s="112">
        <f t="shared" si="164"/>
        <v>5041</v>
      </c>
      <c r="D971" s="107" t="s">
        <v>847</v>
      </c>
      <c r="E971" s="113" t="str">
        <f t="shared" si="163"/>
        <v>MPX Input 17 Function</v>
      </c>
      <c r="F971" s="95" t="s">
        <v>875</v>
      </c>
      <c r="G971" s="95">
        <v>255</v>
      </c>
      <c r="H971" s="95" t="s">
        <v>806</v>
      </c>
      <c r="J971" s="131" t="str">
        <f t="shared" si="162"/>
        <v>MPX Input 17 Function, level will be mapped to DB index # (80+ for volume pot #,  254=input not used, 255=table end marker)</v>
      </c>
      <c r="K971" s="98" t="str">
        <f t="shared" si="161"/>
        <v>5041,"MPX Input 17 Function",0,"eep_valid",255,DropDownADC,"MPX Input 17 Function, level will be mapped to DB index # (80+ for volume pot #,  254=input not used, 255=table end marker)"</v>
      </c>
    </row>
    <row r="972" spans="1:11" ht="15" customHeight="1" x14ac:dyDescent="0.2">
      <c r="A972" s="95">
        <v>18</v>
      </c>
      <c r="C972" s="112">
        <f t="shared" si="164"/>
        <v>5042</v>
      </c>
      <c r="D972" s="107" t="s">
        <v>847</v>
      </c>
      <c r="E972" s="113" t="str">
        <f t="shared" si="163"/>
        <v>MPX Input 18 Function</v>
      </c>
      <c r="F972" s="95" t="s">
        <v>875</v>
      </c>
      <c r="G972" s="95">
        <v>255</v>
      </c>
      <c r="H972" s="95" t="s">
        <v>806</v>
      </c>
      <c r="J972" s="131" t="str">
        <f t="shared" si="162"/>
        <v>MPX Input 18 Function, level will be mapped to DB index # (80+ for volume pot #,  254=input not used, 255=table end marker)</v>
      </c>
      <c r="K972" s="98" t="str">
        <f t="shared" si="161"/>
        <v>5042,"MPX Input 18 Function",0,"eep_valid",255,DropDownADC,"MPX Input 18 Function, level will be mapped to DB index # (80+ for volume pot #,  254=input not used, 255=table end marker)"</v>
      </c>
    </row>
    <row r="973" spans="1:11" ht="15" customHeight="1" x14ac:dyDescent="0.2">
      <c r="A973" s="95">
        <v>19</v>
      </c>
      <c r="C973" s="112">
        <f t="shared" si="164"/>
        <v>5043</v>
      </c>
      <c r="D973" s="107" t="s">
        <v>847</v>
      </c>
      <c r="E973" s="113" t="str">
        <f t="shared" si="163"/>
        <v>MPX Input 19 Function</v>
      </c>
      <c r="F973" s="95" t="s">
        <v>875</v>
      </c>
      <c r="G973" s="95">
        <v>255</v>
      </c>
      <c r="H973" s="95" t="s">
        <v>806</v>
      </c>
      <c r="J973" s="131" t="str">
        <f t="shared" si="162"/>
        <v>MPX Input 19 Function, level will be mapped to DB index # (80+ for volume pot #,  254=input not used, 255=table end marker)</v>
      </c>
      <c r="K973" s="98" t="str">
        <f t="shared" si="161"/>
        <v>5043,"MPX Input 19 Function",0,"eep_valid",255,DropDownADC,"MPX Input 19 Function, level will be mapped to DB index # (80+ for volume pot #,  254=input not used, 255=table end marker)"</v>
      </c>
    </row>
    <row r="974" spans="1:11" ht="15" customHeight="1" x14ac:dyDescent="0.2">
      <c r="A974" s="95">
        <v>20</v>
      </c>
      <c r="C974" s="112">
        <f t="shared" si="164"/>
        <v>5044</v>
      </c>
      <c r="D974" s="107" t="s">
        <v>847</v>
      </c>
      <c r="E974" s="113" t="str">
        <f t="shared" si="163"/>
        <v>MPX Input 20 Function</v>
      </c>
      <c r="F974" s="95" t="s">
        <v>875</v>
      </c>
      <c r="G974" s="95">
        <v>255</v>
      </c>
      <c r="H974" s="95" t="s">
        <v>806</v>
      </c>
      <c r="J974" s="131" t="str">
        <f t="shared" si="162"/>
        <v>MPX Input 20 Function, level will be mapped to DB index # (80+ for volume pot #,  254=input not used, 255=table end marker)</v>
      </c>
      <c r="K974" s="98" t="str">
        <f t="shared" si="161"/>
        <v>5044,"MPX Input 20 Function",0,"eep_valid",255,DropDownADC,"MPX Input 20 Function, level will be mapped to DB index # (80+ for volume pot #,  254=input not used, 255=table end marker)"</v>
      </c>
    </row>
    <row r="975" spans="1:11" ht="15" customHeight="1" x14ac:dyDescent="0.2">
      <c r="A975" s="95">
        <v>21</v>
      </c>
      <c r="C975" s="112">
        <f t="shared" si="164"/>
        <v>5045</v>
      </c>
      <c r="D975" s="107" t="s">
        <v>847</v>
      </c>
      <c r="E975" s="113" t="str">
        <f t="shared" si="163"/>
        <v>MPX Input 21 Function</v>
      </c>
      <c r="F975" s="95" t="s">
        <v>875</v>
      </c>
      <c r="G975" s="95">
        <v>255</v>
      </c>
      <c r="H975" s="95" t="s">
        <v>806</v>
      </c>
      <c r="J975" s="131" t="str">
        <f t="shared" si="162"/>
        <v>MPX Input 21 Function, level will be mapped to DB index # (80+ for volume pot #,  254=input not used, 255=table end marker)</v>
      </c>
      <c r="K975" s="98" t="str">
        <f t="shared" si="161"/>
        <v>5045,"MPX Input 21 Function",0,"eep_valid",255,DropDownADC,"MPX Input 21 Function, level will be mapped to DB index # (80+ for volume pot #,  254=input not used, 255=table end marker)"</v>
      </c>
    </row>
    <row r="976" spans="1:11" ht="15" customHeight="1" x14ac:dyDescent="0.2">
      <c r="A976" s="95">
        <v>22</v>
      </c>
      <c r="C976" s="112">
        <f t="shared" si="164"/>
        <v>5046</v>
      </c>
      <c r="D976" s="107" t="s">
        <v>847</v>
      </c>
      <c r="E976" s="113" t="str">
        <f t="shared" si="163"/>
        <v>MPX Input 22 Function</v>
      </c>
      <c r="F976" s="95" t="s">
        <v>875</v>
      </c>
      <c r="G976" s="95">
        <v>255</v>
      </c>
      <c r="H976" s="95" t="s">
        <v>806</v>
      </c>
      <c r="J976" s="131" t="str">
        <f t="shared" si="162"/>
        <v>MPX Input 22 Function, level will be mapped to DB index # (80+ for volume pot #,  254=input not used, 255=table end marker)</v>
      </c>
      <c r="K976" s="98" t="str">
        <f t="shared" si="161"/>
        <v>5046,"MPX Input 22 Function",0,"eep_valid",255,DropDownADC,"MPX Input 22 Function, level will be mapped to DB index # (80+ for volume pot #,  254=input not used, 255=table end marker)"</v>
      </c>
    </row>
    <row r="977" spans="1:11" ht="15" customHeight="1" x14ac:dyDescent="0.2">
      <c r="A977" s="95">
        <v>23</v>
      </c>
      <c r="C977" s="112">
        <f t="shared" si="164"/>
        <v>5047</v>
      </c>
      <c r="D977" s="107" t="s">
        <v>847</v>
      </c>
      <c r="E977" s="113" t="str">
        <f t="shared" si="163"/>
        <v>MPX Input 23 Function</v>
      </c>
      <c r="F977" s="95" t="s">
        <v>875</v>
      </c>
      <c r="G977" s="95">
        <v>255</v>
      </c>
      <c r="H977" s="95" t="s">
        <v>806</v>
      </c>
      <c r="J977" s="131" t="str">
        <f t="shared" si="162"/>
        <v>MPX Input 23 Function, level will be mapped to DB index # (80+ for volume pot #,  254=input not used, 255=table end marker)</v>
      </c>
      <c r="K977" s="98" t="str">
        <f t="shared" si="161"/>
        <v>5047,"MPX Input 23 Function",0,"eep_valid",255,DropDownADC,"MPX Input 23 Function, level will be mapped to DB index # (80+ for volume pot #,  254=input not used, 255=table end marker)"</v>
      </c>
    </row>
    <row r="978" spans="1:11" ht="15" customHeight="1" x14ac:dyDescent="0.2">
      <c r="A978" s="95">
        <v>24</v>
      </c>
      <c r="C978" s="112">
        <f t="shared" si="164"/>
        <v>5048</v>
      </c>
      <c r="D978" s="107" t="s">
        <v>847</v>
      </c>
      <c r="E978" s="113" t="str">
        <f t="shared" si="163"/>
        <v>MPX Input 24 Function</v>
      </c>
      <c r="F978" s="95" t="s">
        <v>875</v>
      </c>
      <c r="G978" s="95">
        <v>255</v>
      </c>
      <c r="H978" s="95" t="s">
        <v>806</v>
      </c>
      <c r="J978" s="131" t="str">
        <f t="shared" si="162"/>
        <v>MPX Input 24 Function, level will be mapped to DB index # (80+ for volume pot #,  254=input not used, 255=table end marker)</v>
      </c>
      <c r="K978" s="98" t="str">
        <f t="shared" si="161"/>
        <v>5048,"MPX Input 24 Function",0,"eep_valid",255,DropDownADC,"MPX Input 24 Function, level will be mapped to DB index # (80+ for volume pot #,  254=input not used, 255=table end marker)"</v>
      </c>
    </row>
    <row r="979" spans="1:11" ht="15" customHeight="1" x14ac:dyDescent="0.2">
      <c r="A979" s="95">
        <v>25</v>
      </c>
      <c r="C979" s="112">
        <f t="shared" si="164"/>
        <v>5049</v>
      </c>
      <c r="D979" s="107" t="s">
        <v>847</v>
      </c>
      <c r="E979" s="113" t="str">
        <f t="shared" si="163"/>
        <v>MPX Input 25 Function</v>
      </c>
      <c r="F979" s="95" t="s">
        <v>875</v>
      </c>
      <c r="G979" s="95">
        <v>255</v>
      </c>
      <c r="H979" s="95" t="s">
        <v>806</v>
      </c>
      <c r="J979" s="131" t="str">
        <f t="shared" si="162"/>
        <v>MPX Input 25 Function, level will be mapped to DB index # (80+ for volume pot #,  254=input not used, 255=table end marker)</v>
      </c>
      <c r="K979" s="98" t="str">
        <f t="shared" si="161"/>
        <v>5049,"MPX Input 25 Function",0,"eep_valid",255,DropDownADC,"MPX Input 25 Function, level will be mapped to DB index # (80+ for volume pot #,  254=input not used, 255=table end marker)"</v>
      </c>
    </row>
    <row r="980" spans="1:11" ht="15" customHeight="1" x14ac:dyDescent="0.2">
      <c r="A980" s="95">
        <v>26</v>
      </c>
      <c r="C980" s="112">
        <f t="shared" si="164"/>
        <v>5050</v>
      </c>
      <c r="D980" s="107" t="s">
        <v>847</v>
      </c>
      <c r="E980" s="113" t="str">
        <f t="shared" si="163"/>
        <v>MPX Input 26 Function</v>
      </c>
      <c r="F980" s="95" t="s">
        <v>875</v>
      </c>
      <c r="G980" s="95">
        <v>255</v>
      </c>
      <c r="H980" s="95" t="s">
        <v>806</v>
      </c>
      <c r="J980" s="131" t="str">
        <f t="shared" si="162"/>
        <v>MPX Input 26 Function, level will be mapped to DB index # (80+ for volume pot #,  254=input not used, 255=table end marker)</v>
      </c>
      <c r="K980" s="98" t="str">
        <f t="shared" si="161"/>
        <v>5050,"MPX Input 26 Function",0,"eep_valid",255,DropDownADC,"MPX Input 26 Function, level will be mapped to DB index # (80+ for volume pot #,  254=input not used, 255=table end marker)"</v>
      </c>
    </row>
    <row r="981" spans="1:11" ht="15" customHeight="1" x14ac:dyDescent="0.2">
      <c r="A981" s="95">
        <v>27</v>
      </c>
      <c r="C981" s="112">
        <f t="shared" si="160"/>
        <v>5051</v>
      </c>
      <c r="D981" s="107" t="s">
        <v>847</v>
      </c>
      <c r="E981" s="113" t="str">
        <f t="shared" si="163"/>
        <v>MPX Input 27 Function</v>
      </c>
      <c r="F981" s="95" t="s">
        <v>875</v>
      </c>
      <c r="G981" s="95">
        <v>255</v>
      </c>
      <c r="H981" s="95" t="s">
        <v>806</v>
      </c>
      <c r="J981" s="131" t="str">
        <f t="shared" si="162"/>
        <v>MPX Input 27 Function, level will be mapped to DB index # (80+ for volume pot #,  254=input not used, 255=table end marker)</v>
      </c>
      <c r="K981" s="98" t="str">
        <f t="shared" si="161"/>
        <v>5051,"MPX Input 27 Function",0,"eep_valid",255,DropDownADC,"MPX Input 27 Function, level will be mapped to DB index # (80+ for volume pot #,  254=input not used, 255=table end marker)"</v>
      </c>
    </row>
    <row r="982" spans="1:11" ht="15" customHeight="1" x14ac:dyDescent="0.2">
      <c r="A982" s="95">
        <v>28</v>
      </c>
      <c r="C982" s="112">
        <f t="shared" si="160"/>
        <v>5052</v>
      </c>
      <c r="D982" s="107" t="s">
        <v>847</v>
      </c>
      <c r="E982" s="113" t="str">
        <f t="shared" si="163"/>
        <v>MPX Input 28 Function</v>
      </c>
      <c r="F982" s="95" t="s">
        <v>875</v>
      </c>
      <c r="G982" s="95">
        <v>255</v>
      </c>
      <c r="H982" s="95" t="s">
        <v>806</v>
      </c>
      <c r="J982" s="131" t="str">
        <f t="shared" si="162"/>
        <v>MPX Input 28 Function, level will be mapped to DB index # (80+ for volume pot #,  254=input not used, 255=table end marker)</v>
      </c>
      <c r="K982" s="98" t="str">
        <f t="shared" si="161"/>
        <v>5052,"MPX Input 28 Function",0,"eep_valid",255,DropDownADC,"MPX Input 28 Function, level will be mapped to DB index # (80+ for volume pot #,  254=input not used, 255=table end marker)"</v>
      </c>
    </row>
    <row r="983" spans="1:11" ht="15" customHeight="1" x14ac:dyDescent="0.2">
      <c r="A983" s="95">
        <v>29</v>
      </c>
      <c r="C983" s="112">
        <f t="shared" si="160"/>
        <v>5053</v>
      </c>
      <c r="D983" s="107" t="s">
        <v>847</v>
      </c>
      <c r="E983" s="113" t="str">
        <f t="shared" si="163"/>
        <v>MPX Input 29 Function</v>
      </c>
      <c r="F983" s="95" t="s">
        <v>875</v>
      </c>
      <c r="G983" s="95">
        <v>255</v>
      </c>
      <c r="H983" s="95" t="s">
        <v>806</v>
      </c>
      <c r="J983" s="131" t="str">
        <f t="shared" si="162"/>
        <v>MPX Input 29 Function, level will be mapped to DB index # (80+ for volume pot #,  254=input not used, 255=table end marker)</v>
      </c>
      <c r="K983" s="98" t="str">
        <f t="shared" si="161"/>
        <v>5053,"MPX Input 29 Function",0,"eep_valid",255,DropDownADC,"MPX Input 29 Function, level will be mapped to DB index # (80+ for volume pot #,  254=input not used, 255=table end marker)"</v>
      </c>
    </row>
    <row r="984" spans="1:11" ht="15" customHeight="1" x14ac:dyDescent="0.2">
      <c r="A984" s="95">
        <v>30</v>
      </c>
      <c r="C984" s="112">
        <f t="shared" si="160"/>
        <v>5054</v>
      </c>
      <c r="D984" s="107" t="s">
        <v>847</v>
      </c>
      <c r="E984" s="113" t="str">
        <f t="shared" si="163"/>
        <v>MPX Input 30 Function</v>
      </c>
      <c r="F984" s="95" t="s">
        <v>875</v>
      </c>
      <c r="G984" s="95">
        <v>255</v>
      </c>
      <c r="H984" s="95" t="s">
        <v>806</v>
      </c>
      <c r="J984" s="131" t="str">
        <f t="shared" si="162"/>
        <v>MPX Input 30 Function, level will be mapped to DB index # (80+ for volume pot #,  254=input not used, 255=table end marker)</v>
      </c>
      <c r="K984" s="98" t="str">
        <f t="shared" si="161"/>
        <v>5054,"MPX Input 30 Function",0,"eep_valid",255,DropDownADC,"MPX Input 30 Function, level will be mapped to DB index # (80+ for volume pot #,  254=input not used, 255=table end marker)"</v>
      </c>
    </row>
    <row r="985" spans="1:11" ht="15" customHeight="1" x14ac:dyDescent="0.2">
      <c r="A985" s="95">
        <v>31</v>
      </c>
      <c r="C985" s="112">
        <f t="shared" si="160"/>
        <v>5055</v>
      </c>
      <c r="D985" s="107" t="s">
        <v>847</v>
      </c>
      <c r="E985" s="113" t="str">
        <f t="shared" si="163"/>
        <v>MPX Input 31 Function</v>
      </c>
      <c r="F985" s="95" t="s">
        <v>875</v>
      </c>
      <c r="G985" s="95">
        <v>255</v>
      </c>
      <c r="H985" s="95" t="s">
        <v>806</v>
      </c>
      <c r="J985" s="131" t="str">
        <f t="shared" si="162"/>
        <v>MPX Input 31 Function, level will be mapped to DB index # (80+ for volume pot #,  254=input not used, 255=table end marker)</v>
      </c>
      <c r="K985" s="98" t="str">
        <f t="shared" si="161"/>
        <v>5055,"MPX Input 31 Function",0,"eep_valid",255,DropDownADC,"MPX Input 31 Function, level will be mapped to DB index # (80+ for volume pot #,  254=input not used, 255=table end marker)"</v>
      </c>
    </row>
    <row r="986" spans="1:11" ht="15" customHeight="1" x14ac:dyDescent="0.2">
      <c r="A986" s="95">
        <v>32</v>
      </c>
      <c r="C986" s="112">
        <f t="shared" si="160"/>
        <v>5056</v>
      </c>
      <c r="D986" s="107" t="s">
        <v>847</v>
      </c>
      <c r="E986" s="113" t="str">
        <f t="shared" si="163"/>
        <v>MPX Input 32 Function</v>
      </c>
      <c r="F986" s="95" t="s">
        <v>875</v>
      </c>
      <c r="G986" s="95">
        <v>255</v>
      </c>
      <c r="H986" s="95" t="s">
        <v>806</v>
      </c>
      <c r="J986" s="131" t="str">
        <f t="shared" ref="J986:J1017" si="165">CONCATENATE(E986,", level will be mapped to DB index # (80+ for volume pot #,  254=input not used, 255=table end marker)")</f>
        <v>MPX Input 32 Function, level will be mapped to DB index # (80+ for volume pot #,  254=input not used, 255=table end marker)</v>
      </c>
      <c r="K986" s="98" t="str">
        <f t="shared" si="161"/>
        <v>5056,"MPX Input 32 Function",0,"eep_valid",255,DropDownADC,"MPX Input 32 Function, level will be mapped to DB index # (80+ for volume pot #,  254=input not used, 255=table end marker)"</v>
      </c>
    </row>
    <row r="987" spans="1:11" ht="15" customHeight="1" x14ac:dyDescent="0.2">
      <c r="A987" s="95">
        <v>33</v>
      </c>
      <c r="C987" s="112">
        <f t="shared" si="160"/>
        <v>5057</v>
      </c>
      <c r="D987" s="107" t="s">
        <v>847</v>
      </c>
      <c r="E987" s="113" t="str">
        <f t="shared" si="163"/>
        <v>MPX Input 33 Function</v>
      </c>
      <c r="F987" s="95" t="s">
        <v>875</v>
      </c>
      <c r="G987" s="95">
        <v>255</v>
      </c>
      <c r="H987" s="95" t="s">
        <v>806</v>
      </c>
      <c r="J987" s="131" t="str">
        <f t="shared" si="165"/>
        <v>MPX Input 33 Function, level will be mapped to DB index # (80+ for volume pot #,  254=input not used, 255=table end marker)</v>
      </c>
      <c r="K987" s="98" t="str">
        <f t="shared" si="161"/>
        <v>5057,"MPX Input 33 Function",0,"eep_valid",255,DropDownADC,"MPX Input 33 Function, level will be mapped to DB index # (80+ for volume pot #,  254=input not used, 255=table end marker)"</v>
      </c>
    </row>
    <row r="988" spans="1:11" ht="15" customHeight="1" x14ac:dyDescent="0.2">
      <c r="A988" s="95">
        <v>34</v>
      </c>
      <c r="C988" s="112">
        <f t="shared" si="160"/>
        <v>5058</v>
      </c>
      <c r="D988" s="107" t="s">
        <v>847</v>
      </c>
      <c r="E988" s="113" t="str">
        <f t="shared" si="163"/>
        <v>MPX Input 34 Function</v>
      </c>
      <c r="F988" s="95" t="s">
        <v>875</v>
      </c>
      <c r="G988" s="95">
        <v>255</v>
      </c>
      <c r="H988" s="95" t="s">
        <v>806</v>
      </c>
      <c r="J988" s="131" t="str">
        <f t="shared" si="165"/>
        <v>MPX Input 34 Function, level will be mapped to DB index # (80+ for volume pot #,  254=input not used, 255=table end marker)</v>
      </c>
      <c r="K988" s="98" t="str">
        <f t="shared" si="161"/>
        <v>5058,"MPX Input 34 Function",0,"eep_valid",255,DropDownADC,"MPX Input 34 Function, level will be mapped to DB index # (80+ for volume pot #,  254=input not used, 255=table end marker)"</v>
      </c>
    </row>
    <row r="989" spans="1:11" ht="15" customHeight="1" x14ac:dyDescent="0.2">
      <c r="A989" s="95">
        <v>35</v>
      </c>
      <c r="C989" s="112">
        <f t="shared" si="160"/>
        <v>5059</v>
      </c>
      <c r="D989" s="107" t="s">
        <v>847</v>
      </c>
      <c r="E989" s="113" t="str">
        <f t="shared" si="163"/>
        <v>MPX Input 35 Function</v>
      </c>
      <c r="F989" s="95" t="s">
        <v>875</v>
      </c>
      <c r="G989" s="95">
        <v>255</v>
      </c>
      <c r="H989" s="95" t="s">
        <v>806</v>
      </c>
      <c r="J989" s="131" t="str">
        <f t="shared" si="165"/>
        <v>MPX Input 35 Function, level will be mapped to DB index # (80+ for volume pot #,  254=input not used, 255=table end marker)</v>
      </c>
      <c r="K989" s="98" t="str">
        <f t="shared" si="161"/>
        <v>5059,"MPX Input 35 Function",0,"eep_valid",255,DropDownADC,"MPX Input 35 Function, level will be mapped to DB index # (80+ for volume pot #,  254=input not used, 255=table end marker)"</v>
      </c>
    </row>
    <row r="990" spans="1:11" ht="15" customHeight="1" x14ac:dyDescent="0.2">
      <c r="A990" s="95">
        <v>36</v>
      </c>
      <c r="C990" s="112">
        <f t="shared" si="160"/>
        <v>5060</v>
      </c>
      <c r="D990" s="107" t="s">
        <v>847</v>
      </c>
      <c r="E990" s="113" t="str">
        <f t="shared" si="163"/>
        <v>MPX Input 36 Function</v>
      </c>
      <c r="F990" s="95" t="s">
        <v>875</v>
      </c>
      <c r="G990" s="95">
        <v>255</v>
      </c>
      <c r="H990" s="95" t="s">
        <v>806</v>
      </c>
      <c r="J990" s="131" t="str">
        <f t="shared" si="165"/>
        <v>MPX Input 36 Function, level will be mapped to DB index # (80+ for volume pot #,  254=input not used, 255=table end marker)</v>
      </c>
      <c r="K990" s="98" t="str">
        <f t="shared" si="161"/>
        <v>5060,"MPX Input 36 Function",0,"eep_valid",255,DropDownADC,"MPX Input 36 Function, level will be mapped to DB index # (80+ for volume pot #,  254=input not used, 255=table end marker)"</v>
      </c>
    </row>
    <row r="991" spans="1:11" ht="15" customHeight="1" x14ac:dyDescent="0.2">
      <c r="A991" s="95">
        <v>37</v>
      </c>
      <c r="C991" s="112">
        <f t="shared" si="160"/>
        <v>5061</v>
      </c>
      <c r="D991" s="107" t="s">
        <v>847</v>
      </c>
      <c r="E991" s="113" t="str">
        <f t="shared" si="163"/>
        <v>MPX Input 37 Function</v>
      </c>
      <c r="F991" s="95" t="s">
        <v>875</v>
      </c>
      <c r="G991" s="95">
        <v>255</v>
      </c>
      <c r="H991" s="95" t="s">
        <v>806</v>
      </c>
      <c r="J991" s="131" t="str">
        <f t="shared" si="165"/>
        <v>MPX Input 37 Function, level will be mapped to DB index # (80+ for volume pot #,  254=input not used, 255=table end marker)</v>
      </c>
      <c r="K991" s="98" t="str">
        <f t="shared" si="161"/>
        <v>5061,"MPX Input 37 Function",0,"eep_valid",255,DropDownADC,"MPX Input 37 Function, level will be mapped to DB index # (80+ for volume pot #,  254=input not used, 255=table end marker)"</v>
      </c>
    </row>
    <row r="992" spans="1:11" ht="15" customHeight="1" x14ac:dyDescent="0.2">
      <c r="A992" s="95">
        <v>38</v>
      </c>
      <c r="C992" s="112">
        <f t="shared" si="160"/>
        <v>5062</v>
      </c>
      <c r="D992" s="107" t="s">
        <v>847</v>
      </c>
      <c r="E992" s="113" t="str">
        <f t="shared" si="163"/>
        <v>MPX Input 38 Function</v>
      </c>
      <c r="F992" s="95" t="s">
        <v>875</v>
      </c>
      <c r="G992" s="95">
        <v>255</v>
      </c>
      <c r="H992" s="95" t="s">
        <v>806</v>
      </c>
      <c r="J992" s="131" t="str">
        <f t="shared" si="165"/>
        <v>MPX Input 38 Function, level will be mapped to DB index # (80+ for volume pot #,  254=input not used, 255=table end marker)</v>
      </c>
      <c r="K992" s="98" t="str">
        <f t="shared" si="161"/>
        <v>5062,"MPX Input 38 Function",0,"eep_valid",255,DropDownADC,"MPX Input 38 Function, level will be mapped to DB index # (80+ for volume pot #,  254=input not used, 255=table end marker)"</v>
      </c>
    </row>
    <row r="993" spans="1:11" ht="15" customHeight="1" x14ac:dyDescent="0.2">
      <c r="A993" s="95">
        <v>39</v>
      </c>
      <c r="C993" s="112">
        <f t="shared" si="160"/>
        <v>5063</v>
      </c>
      <c r="D993" s="107" t="s">
        <v>847</v>
      </c>
      <c r="E993" s="113" t="str">
        <f t="shared" si="163"/>
        <v>MPX Input 39 Function</v>
      </c>
      <c r="F993" s="95" t="s">
        <v>875</v>
      </c>
      <c r="G993" s="95">
        <v>255</v>
      </c>
      <c r="H993" s="95" t="s">
        <v>806</v>
      </c>
      <c r="J993" s="131" t="str">
        <f t="shared" si="165"/>
        <v>MPX Input 39 Function, level will be mapped to DB index # (80+ for volume pot #,  254=input not used, 255=table end marker)</v>
      </c>
      <c r="K993" s="98" t="str">
        <f t="shared" si="161"/>
        <v>5063,"MPX Input 39 Function",0,"eep_valid",255,DropDownADC,"MPX Input 39 Function, level will be mapped to DB index # (80+ for volume pot #,  254=input not used, 255=table end marker)"</v>
      </c>
    </row>
    <row r="994" spans="1:11" ht="15" customHeight="1" x14ac:dyDescent="0.2">
      <c r="A994" s="95">
        <v>40</v>
      </c>
      <c r="C994" s="112">
        <f t="shared" si="160"/>
        <v>5064</v>
      </c>
      <c r="D994" s="107" t="s">
        <v>847</v>
      </c>
      <c r="E994" s="113" t="str">
        <f t="shared" si="163"/>
        <v>MPX Input 40 Function</v>
      </c>
      <c r="F994" s="95" t="s">
        <v>875</v>
      </c>
      <c r="G994" s="95">
        <v>255</v>
      </c>
      <c r="H994" s="95" t="s">
        <v>806</v>
      </c>
      <c r="J994" s="131" t="str">
        <f t="shared" si="165"/>
        <v>MPX Input 40 Function, level will be mapped to DB index # (80+ for volume pot #,  254=input not used, 255=table end marker)</v>
      </c>
      <c r="K994" s="98" t="str">
        <f t="shared" si="161"/>
        <v>5064,"MPX Input 40 Function",0,"eep_valid",255,DropDownADC,"MPX Input 40 Function, level will be mapped to DB index # (80+ for volume pot #,  254=input not used, 255=table end marker)"</v>
      </c>
    </row>
    <row r="995" spans="1:11" ht="15" customHeight="1" x14ac:dyDescent="0.2">
      <c r="A995" s="95">
        <v>41</v>
      </c>
      <c r="C995" s="112">
        <f t="shared" si="160"/>
        <v>5065</v>
      </c>
      <c r="D995" s="107" t="s">
        <v>847</v>
      </c>
      <c r="E995" s="113" t="str">
        <f t="shared" si="163"/>
        <v>MPX Input 41 Function</v>
      </c>
      <c r="F995" s="95" t="s">
        <v>875</v>
      </c>
      <c r="G995" s="95">
        <v>255</v>
      </c>
      <c r="H995" s="95" t="s">
        <v>806</v>
      </c>
      <c r="J995" s="131" t="str">
        <f t="shared" si="165"/>
        <v>MPX Input 41 Function, level will be mapped to DB index # (80+ for volume pot #,  254=input not used, 255=table end marker)</v>
      </c>
      <c r="K995" s="98" t="str">
        <f t="shared" si="161"/>
        <v>5065,"MPX Input 41 Function",0,"eep_valid",255,DropDownADC,"MPX Input 41 Function, level will be mapped to DB index # (80+ for volume pot #,  254=input not used, 255=table end marker)"</v>
      </c>
    </row>
    <row r="996" spans="1:11" ht="15" customHeight="1" x14ac:dyDescent="0.2">
      <c r="A996" s="95">
        <v>42</v>
      </c>
      <c r="C996" s="112">
        <f t="shared" si="160"/>
        <v>5066</v>
      </c>
      <c r="D996" s="107" t="s">
        <v>847</v>
      </c>
      <c r="E996" s="113" t="str">
        <f t="shared" si="163"/>
        <v>MPX Input 42 Function</v>
      </c>
      <c r="F996" s="95" t="s">
        <v>875</v>
      </c>
      <c r="G996" s="95">
        <v>255</v>
      </c>
      <c r="H996" s="95" t="s">
        <v>806</v>
      </c>
      <c r="J996" s="131" t="str">
        <f t="shared" si="165"/>
        <v>MPX Input 42 Function, level will be mapped to DB index # (80+ for volume pot #,  254=input not used, 255=table end marker)</v>
      </c>
      <c r="K996" s="98" t="str">
        <f t="shared" si="161"/>
        <v>5066,"MPX Input 42 Function",0,"eep_valid",255,DropDownADC,"MPX Input 42 Function, level will be mapped to DB index # (80+ for volume pot #,  254=input not used, 255=table end marker)"</v>
      </c>
    </row>
    <row r="997" spans="1:11" ht="15" customHeight="1" x14ac:dyDescent="0.2">
      <c r="A997" s="95">
        <v>43</v>
      </c>
      <c r="C997" s="112">
        <f t="shared" si="160"/>
        <v>5067</v>
      </c>
      <c r="D997" s="107" t="s">
        <v>847</v>
      </c>
      <c r="E997" s="113" t="str">
        <f t="shared" si="163"/>
        <v>MPX Input 43 Function</v>
      </c>
      <c r="F997" s="95" t="s">
        <v>875</v>
      </c>
      <c r="G997" s="95">
        <v>255</v>
      </c>
      <c r="H997" s="95" t="s">
        <v>806</v>
      </c>
      <c r="J997" s="131" t="str">
        <f t="shared" si="165"/>
        <v>MPX Input 43 Function, level will be mapped to DB index # (80+ for volume pot #,  254=input not used, 255=table end marker)</v>
      </c>
      <c r="K997" s="98" t="str">
        <f t="shared" si="161"/>
        <v>5067,"MPX Input 43 Function",0,"eep_valid",255,DropDownADC,"MPX Input 43 Function, level will be mapped to DB index # (80+ for volume pot #,  254=input not used, 255=table end marker)"</v>
      </c>
    </row>
    <row r="998" spans="1:11" ht="15" customHeight="1" x14ac:dyDescent="0.2">
      <c r="A998" s="95">
        <v>44</v>
      </c>
      <c r="C998" s="112">
        <f t="shared" si="160"/>
        <v>5068</v>
      </c>
      <c r="D998" s="107" t="s">
        <v>847</v>
      </c>
      <c r="E998" s="113" t="str">
        <f t="shared" si="163"/>
        <v>MPX Input 44 Function</v>
      </c>
      <c r="F998" s="95" t="s">
        <v>875</v>
      </c>
      <c r="G998" s="95">
        <v>255</v>
      </c>
      <c r="H998" s="95" t="s">
        <v>806</v>
      </c>
      <c r="J998" s="131" t="str">
        <f t="shared" si="165"/>
        <v>MPX Input 44 Function, level will be mapped to DB index # (80+ for volume pot #,  254=input not used, 255=table end marker)</v>
      </c>
      <c r="K998" s="98" t="str">
        <f t="shared" si="161"/>
        <v>5068,"MPX Input 44 Function",0,"eep_valid",255,DropDownADC,"MPX Input 44 Function, level will be mapped to DB index # (80+ for volume pot #,  254=input not used, 255=table end marker)"</v>
      </c>
    </row>
    <row r="999" spans="1:11" ht="15" customHeight="1" x14ac:dyDescent="0.2">
      <c r="A999" s="95">
        <v>45</v>
      </c>
      <c r="C999" s="112">
        <f t="shared" si="160"/>
        <v>5069</v>
      </c>
      <c r="D999" s="107" t="s">
        <v>847</v>
      </c>
      <c r="E999" s="113" t="str">
        <f t="shared" si="163"/>
        <v>MPX Input 45 Function</v>
      </c>
      <c r="F999" s="95" t="s">
        <v>875</v>
      </c>
      <c r="G999" s="95">
        <v>255</v>
      </c>
      <c r="H999" s="95" t="s">
        <v>806</v>
      </c>
      <c r="J999" s="131" t="str">
        <f t="shared" si="165"/>
        <v>MPX Input 45 Function, level will be mapped to DB index # (80+ for volume pot #,  254=input not used, 255=table end marker)</v>
      </c>
      <c r="K999" s="98" t="str">
        <f t="shared" ref="K999:K1062" si="166">CONCATENATE(C999,",""",E999,""",",0,",""",F999,""",",G999,",","",H999,",""",J999,"""")</f>
        <v>5069,"MPX Input 45 Function",0,"eep_valid",255,DropDownADC,"MPX Input 45 Function, level will be mapped to DB index # (80+ for volume pot #,  254=input not used, 255=table end marker)"</v>
      </c>
    </row>
    <row r="1000" spans="1:11" ht="15" customHeight="1" x14ac:dyDescent="0.2">
      <c r="A1000" s="95">
        <v>46</v>
      </c>
      <c r="C1000" s="112">
        <f t="shared" si="160"/>
        <v>5070</v>
      </c>
      <c r="D1000" s="107" t="s">
        <v>847</v>
      </c>
      <c r="E1000" s="113" t="str">
        <f t="shared" si="163"/>
        <v>MPX Input 46 Function</v>
      </c>
      <c r="F1000" s="95" t="s">
        <v>875</v>
      </c>
      <c r="G1000" s="95">
        <v>255</v>
      </c>
      <c r="H1000" s="95" t="s">
        <v>806</v>
      </c>
      <c r="J1000" s="131" t="str">
        <f t="shared" si="165"/>
        <v>MPX Input 46 Function, level will be mapped to DB index # (80+ for volume pot #,  254=input not used, 255=table end marker)</v>
      </c>
      <c r="K1000" s="98" t="str">
        <f t="shared" si="166"/>
        <v>5070,"MPX Input 46 Function",0,"eep_valid",255,DropDownADC,"MPX Input 46 Function, level will be mapped to DB index # (80+ for volume pot #,  254=input not used, 255=table end marker)"</v>
      </c>
    </row>
    <row r="1001" spans="1:11" ht="15" customHeight="1" x14ac:dyDescent="0.2">
      <c r="A1001" s="95">
        <v>47</v>
      </c>
      <c r="C1001" s="112">
        <f t="shared" si="160"/>
        <v>5071</v>
      </c>
      <c r="D1001" s="107" t="s">
        <v>847</v>
      </c>
      <c r="E1001" s="113" t="str">
        <f t="shared" si="163"/>
        <v>MPX Input 47 Function</v>
      </c>
      <c r="F1001" s="95" t="s">
        <v>875</v>
      </c>
      <c r="G1001" s="95">
        <v>255</v>
      </c>
      <c r="H1001" s="95" t="s">
        <v>806</v>
      </c>
      <c r="J1001" s="131" t="str">
        <f t="shared" si="165"/>
        <v>MPX Input 47 Function, level will be mapped to DB index # (80+ for volume pot #,  254=input not used, 255=table end marker)</v>
      </c>
      <c r="K1001" s="98" t="str">
        <f t="shared" si="166"/>
        <v>5071,"MPX Input 47 Function",0,"eep_valid",255,DropDownADC,"MPX Input 47 Function, level will be mapped to DB index # (80+ for volume pot #,  254=input not used, 255=table end marker)"</v>
      </c>
    </row>
    <row r="1002" spans="1:11" ht="15" customHeight="1" x14ac:dyDescent="0.2">
      <c r="A1002" s="95">
        <v>48</v>
      </c>
      <c r="C1002" s="112">
        <f t="shared" si="160"/>
        <v>5072</v>
      </c>
      <c r="D1002" s="107" t="s">
        <v>847</v>
      </c>
      <c r="E1002" s="113" t="str">
        <f t="shared" si="163"/>
        <v>MPX Input 48 Function</v>
      </c>
      <c r="F1002" s="95" t="s">
        <v>875</v>
      </c>
      <c r="G1002" s="95">
        <v>255</v>
      </c>
      <c r="H1002" s="95" t="s">
        <v>806</v>
      </c>
      <c r="J1002" s="131" t="str">
        <f t="shared" si="165"/>
        <v>MPX Input 48 Function, level will be mapped to DB index # (80+ for volume pot #,  254=input not used, 255=table end marker)</v>
      </c>
      <c r="K1002" s="98" t="str">
        <f t="shared" si="166"/>
        <v>5072,"MPX Input 48 Function",0,"eep_valid",255,DropDownADC,"MPX Input 48 Function, level will be mapped to DB index # (80+ for volume pot #,  254=input not used, 255=table end marker)"</v>
      </c>
    </row>
    <row r="1003" spans="1:11" ht="15" customHeight="1" x14ac:dyDescent="0.2">
      <c r="A1003" s="95">
        <v>49</v>
      </c>
      <c r="C1003" s="112">
        <f t="shared" si="160"/>
        <v>5073</v>
      </c>
      <c r="D1003" s="107" t="s">
        <v>847</v>
      </c>
      <c r="E1003" s="113" t="str">
        <f t="shared" si="163"/>
        <v>MPX Input 49 Function</v>
      </c>
      <c r="F1003" s="95" t="s">
        <v>875</v>
      </c>
      <c r="G1003" s="95">
        <v>255</v>
      </c>
      <c r="H1003" s="95" t="s">
        <v>806</v>
      </c>
      <c r="J1003" s="131" t="str">
        <f t="shared" si="165"/>
        <v>MPX Input 49 Function, level will be mapped to DB index # (80+ for volume pot #,  254=input not used, 255=table end marker)</v>
      </c>
      <c r="K1003" s="98" t="str">
        <f t="shared" si="166"/>
        <v>5073,"MPX Input 49 Function",0,"eep_valid",255,DropDownADC,"MPX Input 49 Function, level will be mapped to DB index # (80+ for volume pot #,  254=input not used, 255=table end marker)"</v>
      </c>
    </row>
    <row r="1004" spans="1:11" ht="15" customHeight="1" x14ac:dyDescent="0.2">
      <c r="A1004" s="95">
        <v>50</v>
      </c>
      <c r="C1004" s="112">
        <f t="shared" si="160"/>
        <v>5074</v>
      </c>
      <c r="D1004" s="107" t="s">
        <v>847</v>
      </c>
      <c r="E1004" s="113" t="str">
        <f t="shared" si="163"/>
        <v>MPX Input 50 Function</v>
      </c>
      <c r="F1004" s="95" t="s">
        <v>875</v>
      </c>
      <c r="G1004" s="95">
        <v>255</v>
      </c>
      <c r="H1004" s="95" t="s">
        <v>806</v>
      </c>
      <c r="J1004" s="131" t="str">
        <f t="shared" si="165"/>
        <v>MPX Input 50 Function, level will be mapped to DB index # (80+ for volume pot #,  254=input not used, 255=table end marker)</v>
      </c>
      <c r="K1004" s="98" t="str">
        <f t="shared" si="166"/>
        <v>5074,"MPX Input 50 Function",0,"eep_valid",255,DropDownADC,"MPX Input 50 Function, level will be mapped to DB index # (80+ for volume pot #,  254=input not used, 255=table end marker)"</v>
      </c>
    </row>
    <row r="1005" spans="1:11" ht="15" customHeight="1" x14ac:dyDescent="0.2">
      <c r="A1005" s="95">
        <v>51</v>
      </c>
      <c r="C1005" s="112">
        <f t="shared" si="160"/>
        <v>5075</v>
      </c>
      <c r="D1005" s="107" t="s">
        <v>847</v>
      </c>
      <c r="E1005" s="113" t="str">
        <f t="shared" si="163"/>
        <v>MPX Input 51 Function</v>
      </c>
      <c r="F1005" s="95" t="s">
        <v>875</v>
      </c>
      <c r="G1005" s="95">
        <v>255</v>
      </c>
      <c r="H1005" s="95" t="s">
        <v>806</v>
      </c>
      <c r="J1005" s="131" t="str">
        <f t="shared" si="165"/>
        <v>MPX Input 51 Function, level will be mapped to DB index # (80+ for volume pot #,  254=input not used, 255=table end marker)</v>
      </c>
      <c r="K1005" s="98" t="str">
        <f t="shared" si="166"/>
        <v>5075,"MPX Input 51 Function",0,"eep_valid",255,DropDownADC,"MPX Input 51 Function, level will be mapped to DB index # (80+ for volume pot #,  254=input not used, 255=table end marker)"</v>
      </c>
    </row>
    <row r="1006" spans="1:11" ht="15" customHeight="1" x14ac:dyDescent="0.2">
      <c r="A1006" s="95">
        <v>52</v>
      </c>
      <c r="C1006" s="112">
        <f t="shared" si="160"/>
        <v>5076</v>
      </c>
      <c r="D1006" s="107" t="s">
        <v>847</v>
      </c>
      <c r="E1006" s="113" t="str">
        <f t="shared" si="163"/>
        <v>MPX Input 52 Function</v>
      </c>
      <c r="F1006" s="95" t="s">
        <v>875</v>
      </c>
      <c r="G1006" s="95">
        <v>255</v>
      </c>
      <c r="H1006" s="95" t="s">
        <v>806</v>
      </c>
      <c r="J1006" s="131" t="str">
        <f t="shared" si="165"/>
        <v>MPX Input 52 Function, level will be mapped to DB index # (80+ for volume pot #,  254=input not used, 255=table end marker)</v>
      </c>
      <c r="K1006" s="98" t="str">
        <f t="shared" si="166"/>
        <v>5076,"MPX Input 52 Function",0,"eep_valid",255,DropDownADC,"MPX Input 52 Function, level will be mapped to DB index # (80+ for volume pot #,  254=input not used, 255=table end marker)"</v>
      </c>
    </row>
    <row r="1007" spans="1:11" ht="15" customHeight="1" x14ac:dyDescent="0.2">
      <c r="A1007" s="95">
        <v>53</v>
      </c>
      <c r="C1007" s="112">
        <f t="shared" si="160"/>
        <v>5077</v>
      </c>
      <c r="D1007" s="107" t="s">
        <v>847</v>
      </c>
      <c r="E1007" s="113" t="str">
        <f t="shared" si="163"/>
        <v>MPX Input 53 Function</v>
      </c>
      <c r="F1007" s="95" t="s">
        <v>875</v>
      </c>
      <c r="G1007" s="95">
        <v>255</v>
      </c>
      <c r="H1007" s="95" t="s">
        <v>806</v>
      </c>
      <c r="J1007" s="131" t="str">
        <f t="shared" si="165"/>
        <v>MPX Input 53 Function, level will be mapped to DB index # (80+ for volume pot #,  254=input not used, 255=table end marker)</v>
      </c>
      <c r="K1007" s="98" t="str">
        <f t="shared" si="166"/>
        <v>5077,"MPX Input 53 Function",0,"eep_valid",255,DropDownADC,"MPX Input 53 Function, level will be mapped to DB index # (80+ for volume pot #,  254=input not used, 255=table end marker)"</v>
      </c>
    </row>
    <row r="1008" spans="1:11" ht="15" customHeight="1" x14ac:dyDescent="0.2">
      <c r="A1008" s="95">
        <v>54</v>
      </c>
      <c r="C1008" s="112">
        <f t="shared" si="160"/>
        <v>5078</v>
      </c>
      <c r="D1008" s="107" t="s">
        <v>847</v>
      </c>
      <c r="E1008" s="113" t="str">
        <f t="shared" si="163"/>
        <v>MPX Input 54 Function</v>
      </c>
      <c r="F1008" s="95" t="s">
        <v>875</v>
      </c>
      <c r="G1008" s="95">
        <v>255</v>
      </c>
      <c r="H1008" s="95" t="s">
        <v>806</v>
      </c>
      <c r="J1008" s="131" t="str">
        <f t="shared" si="165"/>
        <v>MPX Input 54 Function, level will be mapped to DB index # (80+ for volume pot #,  254=input not used, 255=table end marker)</v>
      </c>
      <c r="K1008" s="98" t="str">
        <f t="shared" si="166"/>
        <v>5078,"MPX Input 54 Function",0,"eep_valid",255,DropDownADC,"MPX Input 54 Function, level will be mapped to DB index # (80+ for volume pot #,  254=input not used, 255=table end marker)"</v>
      </c>
    </row>
    <row r="1009" spans="1:17" ht="15" customHeight="1" x14ac:dyDescent="0.2">
      <c r="A1009" s="95">
        <v>55</v>
      </c>
      <c r="C1009" s="112">
        <f t="shared" si="160"/>
        <v>5079</v>
      </c>
      <c r="D1009" s="107" t="s">
        <v>847</v>
      </c>
      <c r="E1009" s="113" t="str">
        <f t="shared" si="163"/>
        <v>MPX Input 55 Function</v>
      </c>
      <c r="F1009" s="95" t="s">
        <v>875</v>
      </c>
      <c r="G1009" s="95">
        <v>255</v>
      </c>
      <c r="H1009" s="95" t="s">
        <v>806</v>
      </c>
      <c r="J1009" s="131" t="str">
        <f t="shared" si="165"/>
        <v>MPX Input 55 Function, level will be mapped to DB index # (80+ for volume pot #,  254=input not used, 255=table end marker)</v>
      </c>
      <c r="K1009" s="98" t="str">
        <f t="shared" si="166"/>
        <v>5079,"MPX Input 55 Function",0,"eep_valid",255,DropDownADC,"MPX Input 55 Function, level will be mapped to DB index # (80+ for volume pot #,  254=input not used, 255=table end marker)"</v>
      </c>
    </row>
    <row r="1010" spans="1:17" ht="15" customHeight="1" x14ac:dyDescent="0.2">
      <c r="A1010" s="95">
        <v>56</v>
      </c>
      <c r="C1010" s="112">
        <f t="shared" si="160"/>
        <v>5080</v>
      </c>
      <c r="D1010" s="107" t="s">
        <v>847</v>
      </c>
      <c r="E1010" s="113" t="str">
        <f t="shared" si="163"/>
        <v>MPX Input 56 Function</v>
      </c>
      <c r="F1010" s="95" t="s">
        <v>875</v>
      </c>
      <c r="G1010" s="95">
        <v>255</v>
      </c>
      <c r="H1010" s="95" t="s">
        <v>806</v>
      </c>
      <c r="J1010" s="131" t="str">
        <f t="shared" si="165"/>
        <v>MPX Input 56 Function, level will be mapped to DB index # (80+ for volume pot #,  254=input not used, 255=table end marker)</v>
      </c>
      <c r="K1010" s="98" t="str">
        <f t="shared" si="166"/>
        <v>5080,"MPX Input 56 Function",0,"eep_valid",255,DropDownADC,"MPX Input 56 Function, level will be mapped to DB index # (80+ for volume pot #,  254=input not used, 255=table end marker)"</v>
      </c>
    </row>
    <row r="1011" spans="1:17" ht="15" customHeight="1" x14ac:dyDescent="0.2">
      <c r="A1011" s="95">
        <v>57</v>
      </c>
      <c r="C1011" s="112">
        <f t="shared" si="160"/>
        <v>5081</v>
      </c>
      <c r="D1011" s="107" t="s">
        <v>847</v>
      </c>
      <c r="E1011" s="113" t="str">
        <f t="shared" si="163"/>
        <v>MPX Input 57 Function</v>
      </c>
      <c r="F1011" s="95" t="s">
        <v>875</v>
      </c>
      <c r="G1011" s="95">
        <v>255</v>
      </c>
      <c r="H1011" s="95" t="s">
        <v>806</v>
      </c>
      <c r="J1011" s="131" t="str">
        <f t="shared" si="165"/>
        <v>MPX Input 57 Function, level will be mapped to DB index # (80+ for volume pot #,  254=input not used, 255=table end marker)</v>
      </c>
      <c r="K1011" s="98" t="str">
        <f t="shared" si="166"/>
        <v>5081,"MPX Input 57 Function",0,"eep_valid",255,DropDownADC,"MPX Input 57 Function, level will be mapped to DB index # (80+ for volume pot #,  254=input not used, 255=table end marker)"</v>
      </c>
    </row>
    <row r="1012" spans="1:17" ht="15" customHeight="1" x14ac:dyDescent="0.2">
      <c r="A1012" s="95">
        <v>58</v>
      </c>
      <c r="C1012" s="112">
        <f t="shared" si="160"/>
        <v>5082</v>
      </c>
      <c r="D1012" s="107" t="s">
        <v>847</v>
      </c>
      <c r="E1012" s="113" t="str">
        <f t="shared" si="163"/>
        <v>MPX Input 58 Function</v>
      </c>
      <c r="F1012" s="95" t="s">
        <v>875</v>
      </c>
      <c r="G1012" s="95">
        <v>255</v>
      </c>
      <c r="H1012" s="95" t="s">
        <v>806</v>
      </c>
      <c r="J1012" s="131" t="str">
        <f t="shared" si="165"/>
        <v>MPX Input 58 Function, level will be mapped to DB index # (80+ for volume pot #,  254=input not used, 255=table end marker)</v>
      </c>
      <c r="K1012" s="98" t="str">
        <f t="shared" si="166"/>
        <v>5082,"MPX Input 58 Function",0,"eep_valid",255,DropDownADC,"MPX Input 58 Function, level will be mapped to DB index # (80+ for volume pot #,  254=input not used, 255=table end marker)"</v>
      </c>
    </row>
    <row r="1013" spans="1:17" ht="15" customHeight="1" x14ac:dyDescent="0.2">
      <c r="A1013" s="95">
        <v>59</v>
      </c>
      <c r="C1013" s="112">
        <f t="shared" si="160"/>
        <v>5083</v>
      </c>
      <c r="D1013" s="107" t="s">
        <v>847</v>
      </c>
      <c r="E1013" s="113" t="str">
        <f t="shared" si="163"/>
        <v>MPX Input 59 Function</v>
      </c>
      <c r="F1013" s="95" t="s">
        <v>875</v>
      </c>
      <c r="G1013" s="95">
        <v>255</v>
      </c>
      <c r="H1013" s="95" t="s">
        <v>806</v>
      </c>
      <c r="J1013" s="131" t="str">
        <f t="shared" si="165"/>
        <v>MPX Input 59 Function, level will be mapped to DB index # (80+ for volume pot #,  254=input not used, 255=table end marker)</v>
      </c>
      <c r="K1013" s="98" t="str">
        <f t="shared" si="166"/>
        <v>5083,"MPX Input 59 Function",0,"eep_valid",255,DropDownADC,"MPX Input 59 Function, level will be mapped to DB index # (80+ for volume pot #,  254=input not used, 255=table end marker)"</v>
      </c>
    </row>
    <row r="1014" spans="1:17" ht="15" customHeight="1" x14ac:dyDescent="0.2">
      <c r="A1014" s="95">
        <v>60</v>
      </c>
      <c r="C1014" s="112">
        <f t="shared" si="160"/>
        <v>5084</v>
      </c>
      <c r="D1014" s="107" t="s">
        <v>847</v>
      </c>
      <c r="E1014" s="113" t="str">
        <f t="shared" si="163"/>
        <v>MPX Input 60 Function</v>
      </c>
      <c r="F1014" s="95" t="s">
        <v>875</v>
      </c>
      <c r="G1014" s="95">
        <v>255</v>
      </c>
      <c r="H1014" s="95" t="s">
        <v>806</v>
      </c>
      <c r="J1014" s="131" t="str">
        <f t="shared" si="165"/>
        <v>MPX Input 60 Function, level will be mapped to DB index # (80+ for volume pot #,  254=input not used, 255=table end marker)</v>
      </c>
      <c r="K1014" s="98" t="str">
        <f t="shared" si="166"/>
        <v>5084,"MPX Input 60 Function",0,"eep_valid",255,DropDownADC,"MPX Input 60 Function, level will be mapped to DB index # (80+ for volume pot #,  254=input not used, 255=table end marker)"</v>
      </c>
    </row>
    <row r="1015" spans="1:17" ht="15" customHeight="1" x14ac:dyDescent="0.2">
      <c r="A1015" s="95">
        <v>61</v>
      </c>
      <c r="C1015" s="112">
        <f t="shared" si="160"/>
        <v>5085</v>
      </c>
      <c r="D1015" s="107" t="s">
        <v>847</v>
      </c>
      <c r="E1015" s="113" t="str">
        <f t="shared" si="163"/>
        <v>MPX Input 61 Function</v>
      </c>
      <c r="F1015" s="95" t="s">
        <v>875</v>
      </c>
      <c r="G1015" s="95">
        <v>255</v>
      </c>
      <c r="H1015" s="95" t="s">
        <v>806</v>
      </c>
      <c r="J1015" s="131" t="str">
        <f t="shared" si="165"/>
        <v>MPX Input 61 Function, level will be mapped to DB index # (80+ for volume pot #,  254=input not used, 255=table end marker)</v>
      </c>
      <c r="K1015" s="98" t="str">
        <f t="shared" si="166"/>
        <v>5085,"MPX Input 61 Function",0,"eep_valid",255,DropDownADC,"MPX Input 61 Function, level will be mapped to DB index # (80+ for volume pot #,  254=input not used, 255=table end marker)"</v>
      </c>
    </row>
    <row r="1016" spans="1:17" ht="15" customHeight="1" x14ac:dyDescent="0.2">
      <c r="A1016" s="95">
        <v>62</v>
      </c>
      <c r="C1016" s="112">
        <f t="shared" si="160"/>
        <v>5086</v>
      </c>
      <c r="D1016" s="107" t="s">
        <v>847</v>
      </c>
      <c r="E1016" s="113" t="str">
        <f t="shared" si="163"/>
        <v>MPX Input 62 Function</v>
      </c>
      <c r="F1016" s="95" t="s">
        <v>875</v>
      </c>
      <c r="G1016" s="95">
        <v>255</v>
      </c>
      <c r="H1016" s="95" t="s">
        <v>806</v>
      </c>
      <c r="J1016" s="131" t="str">
        <f t="shared" si="165"/>
        <v>MPX Input 62 Function, level will be mapped to DB index # (80+ for volume pot #,  254=input not used, 255=table end marker)</v>
      </c>
      <c r="K1016" s="98" t="str">
        <f t="shared" si="166"/>
        <v>5086,"MPX Input 62 Function",0,"eep_valid",255,DropDownADC,"MPX Input 62 Function, level will be mapped to DB index # (80+ for volume pot #,  254=input not used, 255=table end marker)"</v>
      </c>
    </row>
    <row r="1017" spans="1:17" ht="15" customHeight="1" x14ac:dyDescent="0.2">
      <c r="A1017" s="95">
        <v>63</v>
      </c>
      <c r="C1017" s="112">
        <f t="shared" si="160"/>
        <v>5087</v>
      </c>
      <c r="D1017" s="107" t="s">
        <v>847</v>
      </c>
      <c r="E1017" s="113" t="str">
        <f t="shared" si="163"/>
        <v>MPX Input 63 Function</v>
      </c>
      <c r="F1017" s="95" t="s">
        <v>875</v>
      </c>
      <c r="G1017" s="95">
        <v>255</v>
      </c>
      <c r="H1017" s="95" t="s">
        <v>806</v>
      </c>
      <c r="J1017" s="131" t="str">
        <f t="shared" si="165"/>
        <v>MPX Input 63 Function, level will be mapped to DB index # (80+ for volume pot #,  254=input not used, 255=table end marker)</v>
      </c>
      <c r="K1017" s="98" t="str">
        <f t="shared" si="166"/>
        <v>5087,"MPX Input 63 Function",0,"eep_valid",255,DropDownADC,"MPX Input 63 Function, level will be mapped to DB index # (80+ for volume pot #,  254=input not used, 255=table end marker)"</v>
      </c>
    </row>
    <row r="1018" spans="1:17" s="93" customFormat="1" ht="15" customHeight="1" x14ac:dyDescent="0.2">
      <c r="A1018" s="120"/>
      <c r="C1018" s="108" t="s">
        <v>228</v>
      </c>
      <c r="D1018" s="108"/>
      <c r="E1018" s="109" t="s">
        <v>784</v>
      </c>
      <c r="F1018" s="108" t="s">
        <v>783</v>
      </c>
      <c r="G1018" s="108">
        <v>0</v>
      </c>
      <c r="H1018" s="108" t="s">
        <v>234</v>
      </c>
      <c r="I1018" s="108"/>
      <c r="J1018" s="133" t="s">
        <v>782</v>
      </c>
      <c r="K1018" s="98" t="str">
        <f t="shared" si="166"/>
        <v>#,"Button/Switch Input Assignment/Remap",0,"Switch Remap",0,None,"Remap Table saved to EEPROM startup defaults"</v>
      </c>
      <c r="N1018" s="108"/>
      <c r="O1018" s="108"/>
      <c r="P1018" s="108"/>
      <c r="Q1018" s="108"/>
    </row>
    <row r="1019" spans="1:17" ht="15" customHeight="1" x14ac:dyDescent="0.2">
      <c r="A1019" s="95">
        <v>0</v>
      </c>
      <c r="C1019" s="95">
        <v>5100</v>
      </c>
      <c r="D1019" s="116" t="s">
        <v>850</v>
      </c>
      <c r="E1019" s="96" t="s">
        <v>2180</v>
      </c>
      <c r="F1019" s="95" t="s">
        <v>875</v>
      </c>
      <c r="G1019" s="95">
        <v>255</v>
      </c>
      <c r="H1019" s="95" t="s">
        <v>807</v>
      </c>
      <c r="J1019" s="131" t="str">
        <f t="shared" ref="J1019:J1050" si="167">CONCATENATE(E1019,", input pin will be mapped to tab index # (254=input not used, 255=table end marker)")</f>
        <v>Btn/Sw 0 (PL25-1) Function, input pin will be mapped to tab index # (254=input not used, 255=table end marker)</v>
      </c>
      <c r="K1019" s="98" t="str">
        <f t="shared" si="166"/>
        <v>5100,"Btn/Sw 0 (PL25-1) Function",0,"eep_valid",255,DropDownBtn,"Btn/Sw 0 (PL25-1) Function, input pin will be mapped to tab index # (254=input not used, 255=table end marker)"</v>
      </c>
    </row>
    <row r="1020" spans="1:17" ht="15" customHeight="1" x14ac:dyDescent="0.2">
      <c r="A1020" s="95">
        <v>1</v>
      </c>
      <c r="C1020" s="112">
        <f>C1019+1</f>
        <v>5101</v>
      </c>
      <c r="D1020" s="116" t="s">
        <v>850</v>
      </c>
      <c r="E1020" s="96" t="s">
        <v>2181</v>
      </c>
      <c r="F1020" s="95" t="s">
        <v>875</v>
      </c>
      <c r="G1020" s="95">
        <v>255</v>
      </c>
      <c r="H1020" s="95" t="s">
        <v>807</v>
      </c>
      <c r="J1020" s="131" t="str">
        <f t="shared" si="167"/>
        <v>Btn/Sw 1 (PL25-2) Function, input pin will be mapped to tab index # (254=input not used, 255=table end marker)</v>
      </c>
      <c r="K1020" s="98" t="str">
        <f t="shared" si="166"/>
        <v>5101,"Btn/Sw 1 (PL25-2) Function",0,"eep_valid",255,DropDownBtn,"Btn/Sw 1 (PL25-2) Function, input pin will be mapped to tab index # (254=input not used, 255=table end marker)"</v>
      </c>
    </row>
    <row r="1021" spans="1:17" ht="15" customHeight="1" x14ac:dyDescent="0.2">
      <c r="A1021" s="95">
        <v>2</v>
      </c>
      <c r="C1021" s="112">
        <f t="shared" ref="C1021:C1082" si="168">C1020+1</f>
        <v>5102</v>
      </c>
      <c r="D1021" s="116" t="s">
        <v>850</v>
      </c>
      <c r="E1021" s="96" t="s">
        <v>2182</v>
      </c>
      <c r="F1021" s="95" t="s">
        <v>875</v>
      </c>
      <c r="G1021" s="95">
        <v>255</v>
      </c>
      <c r="H1021" s="95" t="s">
        <v>807</v>
      </c>
      <c r="J1021" s="131" t="str">
        <f t="shared" si="167"/>
        <v>Btn/Sw 2 (PL25-3) Function, input pin will be mapped to tab index # (254=input not used, 255=table end marker)</v>
      </c>
      <c r="K1021" s="98" t="str">
        <f t="shared" si="166"/>
        <v>5102,"Btn/Sw 2 (PL25-3) Function",0,"eep_valid",255,DropDownBtn,"Btn/Sw 2 (PL25-3) Function, input pin will be mapped to tab index # (254=input not used, 255=table end marker)"</v>
      </c>
    </row>
    <row r="1022" spans="1:17" ht="15" customHeight="1" x14ac:dyDescent="0.2">
      <c r="A1022" s="95">
        <v>3</v>
      </c>
      <c r="C1022" s="112">
        <f t="shared" si="168"/>
        <v>5103</v>
      </c>
      <c r="D1022" s="116" t="s">
        <v>850</v>
      </c>
      <c r="E1022" s="96" t="s">
        <v>2183</v>
      </c>
      <c r="F1022" s="95" t="s">
        <v>875</v>
      </c>
      <c r="G1022" s="95">
        <v>255</v>
      </c>
      <c r="H1022" s="95" t="s">
        <v>807</v>
      </c>
      <c r="J1022" s="131" t="str">
        <f t="shared" si="167"/>
        <v>Btn/Sw 3 (PL25-4) Function, input pin will be mapped to tab index # (254=input not used, 255=table end marker)</v>
      </c>
      <c r="K1022" s="98" t="str">
        <f t="shared" si="166"/>
        <v>5103,"Btn/Sw 3 (PL25-4) Function",0,"eep_valid",255,DropDownBtn,"Btn/Sw 3 (PL25-4) Function, input pin will be mapped to tab index # (254=input not used, 255=table end marker)"</v>
      </c>
    </row>
    <row r="1023" spans="1:17" ht="15" customHeight="1" x14ac:dyDescent="0.2">
      <c r="A1023" s="95">
        <v>4</v>
      </c>
      <c r="C1023" s="112">
        <f t="shared" si="168"/>
        <v>5104</v>
      </c>
      <c r="D1023" s="116" t="s">
        <v>850</v>
      </c>
      <c r="E1023" s="96" t="s">
        <v>2184</v>
      </c>
      <c r="F1023" s="95" t="s">
        <v>875</v>
      </c>
      <c r="G1023" s="95">
        <v>255</v>
      </c>
      <c r="H1023" s="95" t="s">
        <v>807</v>
      </c>
      <c r="J1023" s="131" t="str">
        <f t="shared" si="167"/>
        <v>Btn/Sw 4 (PL25-5) Function, input pin will be mapped to tab index # (254=input not used, 255=table end marker)</v>
      </c>
      <c r="K1023" s="98" t="str">
        <f t="shared" si="166"/>
        <v>5104,"Btn/Sw 4 (PL25-5) Function",0,"eep_valid",255,DropDownBtn,"Btn/Sw 4 (PL25-5) Function, input pin will be mapped to tab index # (254=input not used, 255=table end marker)"</v>
      </c>
    </row>
    <row r="1024" spans="1:17" ht="15" customHeight="1" x14ac:dyDescent="0.2">
      <c r="A1024" s="95">
        <v>5</v>
      </c>
      <c r="C1024" s="112">
        <f t="shared" si="168"/>
        <v>5105</v>
      </c>
      <c r="D1024" s="116" t="s">
        <v>850</v>
      </c>
      <c r="E1024" s="96" t="s">
        <v>2185</v>
      </c>
      <c r="F1024" s="95" t="s">
        <v>875</v>
      </c>
      <c r="G1024" s="95">
        <v>255</v>
      </c>
      <c r="H1024" s="95" t="s">
        <v>807</v>
      </c>
      <c r="J1024" s="131" t="str">
        <f t="shared" si="167"/>
        <v>Btn/Sw 5 (PL25-6) Function, input pin will be mapped to tab index # (254=input not used, 255=table end marker)</v>
      </c>
      <c r="K1024" s="98" t="str">
        <f t="shared" si="166"/>
        <v>5105,"Btn/Sw 5 (PL25-6) Function",0,"eep_valid",255,DropDownBtn,"Btn/Sw 5 (PL25-6) Function, input pin will be mapped to tab index # (254=input not used, 255=table end marker)"</v>
      </c>
    </row>
    <row r="1025" spans="1:11" ht="15" customHeight="1" x14ac:dyDescent="0.2">
      <c r="A1025" s="95">
        <v>6</v>
      </c>
      <c r="C1025" s="112">
        <f t="shared" si="168"/>
        <v>5106</v>
      </c>
      <c r="D1025" s="116" t="s">
        <v>850</v>
      </c>
      <c r="E1025" s="96" t="s">
        <v>2186</v>
      </c>
      <c r="F1025" s="95" t="s">
        <v>875</v>
      </c>
      <c r="G1025" s="95">
        <v>255</v>
      </c>
      <c r="H1025" s="95" t="s">
        <v>807</v>
      </c>
      <c r="J1025" s="131" t="str">
        <f t="shared" si="167"/>
        <v>Btn/Sw 6 (PL25-7) Function, input pin will be mapped to tab index # (254=input not used, 255=table end marker)</v>
      </c>
      <c r="K1025" s="98" t="str">
        <f t="shared" si="166"/>
        <v>5106,"Btn/Sw 6 (PL25-7) Function",0,"eep_valid",255,DropDownBtn,"Btn/Sw 6 (PL25-7) Function, input pin will be mapped to tab index # (254=input not used, 255=table end marker)"</v>
      </c>
    </row>
    <row r="1026" spans="1:11" ht="15" customHeight="1" x14ac:dyDescent="0.2">
      <c r="A1026" s="95">
        <v>7</v>
      </c>
      <c r="C1026" s="112">
        <f t="shared" si="168"/>
        <v>5107</v>
      </c>
      <c r="D1026" s="116" t="s">
        <v>850</v>
      </c>
      <c r="E1026" s="96" t="s">
        <v>2187</v>
      </c>
      <c r="F1026" s="95" t="s">
        <v>875</v>
      </c>
      <c r="G1026" s="95">
        <v>255</v>
      </c>
      <c r="H1026" s="95" t="s">
        <v>807</v>
      </c>
      <c r="J1026" s="131" t="str">
        <f t="shared" si="167"/>
        <v>Btn/Sw 7 (PL25-8) Function, input pin will be mapped to tab index # (254=input not used, 255=table end marker)</v>
      </c>
      <c r="K1026" s="98" t="str">
        <f t="shared" si="166"/>
        <v>5107,"Btn/Sw 7 (PL25-8) Function",0,"eep_valid",255,DropDownBtn,"Btn/Sw 7 (PL25-8) Function, input pin will be mapped to tab index # (254=input not used, 255=table end marker)"</v>
      </c>
    </row>
    <row r="1027" spans="1:11" ht="15" customHeight="1" x14ac:dyDescent="0.2">
      <c r="A1027" s="95">
        <v>8</v>
      </c>
      <c r="C1027" s="112">
        <f t="shared" si="168"/>
        <v>5108</v>
      </c>
      <c r="D1027" s="116" t="s">
        <v>850</v>
      </c>
      <c r="E1027" s="96" t="s">
        <v>2188</v>
      </c>
      <c r="F1027" s="95" t="s">
        <v>875</v>
      </c>
      <c r="G1027" s="95">
        <v>255</v>
      </c>
      <c r="H1027" s="95" t="s">
        <v>807</v>
      </c>
      <c r="J1027" s="131" t="str">
        <f t="shared" si="167"/>
        <v>Btn/Sw 8 (PL26-1) Function, input pin will be mapped to tab index # (254=input not used, 255=table end marker)</v>
      </c>
      <c r="K1027" s="98" t="str">
        <f t="shared" si="166"/>
        <v>5108,"Btn/Sw 8 (PL26-1) Function",0,"eep_valid",255,DropDownBtn,"Btn/Sw 8 (PL26-1) Function, input pin will be mapped to tab index # (254=input not used, 255=table end marker)"</v>
      </c>
    </row>
    <row r="1028" spans="1:11" ht="15" customHeight="1" x14ac:dyDescent="0.2">
      <c r="A1028" s="95">
        <v>9</v>
      </c>
      <c r="C1028" s="112">
        <f t="shared" si="168"/>
        <v>5109</v>
      </c>
      <c r="D1028" s="116" t="s">
        <v>850</v>
      </c>
      <c r="E1028" s="96" t="s">
        <v>2189</v>
      </c>
      <c r="F1028" s="95" t="s">
        <v>875</v>
      </c>
      <c r="G1028" s="95">
        <v>255</v>
      </c>
      <c r="H1028" s="95" t="s">
        <v>807</v>
      </c>
      <c r="J1028" s="131" t="str">
        <f t="shared" si="167"/>
        <v>Btn/Sw 9 (PL26-2) Function, input pin will be mapped to tab index # (254=input not used, 255=table end marker)</v>
      </c>
      <c r="K1028" s="98" t="str">
        <f t="shared" si="166"/>
        <v>5109,"Btn/Sw 9 (PL26-2) Function",0,"eep_valid",255,DropDownBtn,"Btn/Sw 9 (PL26-2) Function, input pin will be mapped to tab index # (254=input not used, 255=table end marker)"</v>
      </c>
    </row>
    <row r="1029" spans="1:11" ht="15" customHeight="1" x14ac:dyDescent="0.2">
      <c r="A1029" s="95">
        <v>10</v>
      </c>
      <c r="C1029" s="112">
        <f t="shared" si="168"/>
        <v>5110</v>
      </c>
      <c r="D1029" s="116" t="s">
        <v>850</v>
      </c>
      <c r="E1029" s="96" t="s">
        <v>2190</v>
      </c>
      <c r="F1029" s="95" t="s">
        <v>875</v>
      </c>
      <c r="G1029" s="95">
        <v>255</v>
      </c>
      <c r="H1029" s="95" t="s">
        <v>807</v>
      </c>
      <c r="J1029" s="131" t="str">
        <f t="shared" si="167"/>
        <v>Btn/Sw 10 (PL26-3) Function, input pin will be mapped to tab index # (254=input not used, 255=table end marker)</v>
      </c>
      <c r="K1029" s="98" t="str">
        <f t="shared" si="166"/>
        <v>5110,"Btn/Sw 10 (PL26-3) Function",0,"eep_valid",255,DropDownBtn,"Btn/Sw 10 (PL26-3) Function, input pin will be mapped to tab index # (254=input not used, 255=table end marker)"</v>
      </c>
    </row>
    <row r="1030" spans="1:11" ht="15" customHeight="1" x14ac:dyDescent="0.2">
      <c r="A1030" s="95">
        <v>11</v>
      </c>
      <c r="C1030" s="112">
        <f t="shared" si="168"/>
        <v>5111</v>
      </c>
      <c r="D1030" s="116" t="s">
        <v>850</v>
      </c>
      <c r="E1030" s="96" t="s">
        <v>2191</v>
      </c>
      <c r="F1030" s="95" t="s">
        <v>875</v>
      </c>
      <c r="G1030" s="95">
        <v>255</v>
      </c>
      <c r="H1030" s="95" t="s">
        <v>807</v>
      </c>
      <c r="J1030" s="131" t="str">
        <f t="shared" si="167"/>
        <v>Btn/Sw 11 (PL26-4) Function, input pin will be mapped to tab index # (254=input not used, 255=table end marker)</v>
      </c>
      <c r="K1030" s="98" t="str">
        <f t="shared" si="166"/>
        <v>5111,"Btn/Sw 11 (PL26-4) Function",0,"eep_valid",255,DropDownBtn,"Btn/Sw 11 (PL26-4) Function, input pin will be mapped to tab index # (254=input not used, 255=table end marker)"</v>
      </c>
    </row>
    <row r="1031" spans="1:11" ht="15" customHeight="1" x14ac:dyDescent="0.2">
      <c r="A1031" s="95">
        <v>12</v>
      </c>
      <c r="C1031" s="112">
        <f t="shared" si="168"/>
        <v>5112</v>
      </c>
      <c r="D1031" s="116" t="s">
        <v>850</v>
      </c>
      <c r="E1031" s="96" t="s">
        <v>2192</v>
      </c>
      <c r="F1031" s="95" t="s">
        <v>875</v>
      </c>
      <c r="G1031" s="95">
        <v>255</v>
      </c>
      <c r="H1031" s="95" t="s">
        <v>807</v>
      </c>
      <c r="J1031" s="131" t="str">
        <f t="shared" si="167"/>
        <v>Btn/Sw 12 (PL26-5) Function, input pin will be mapped to tab index # (254=input not used, 255=table end marker)</v>
      </c>
      <c r="K1031" s="98" t="str">
        <f t="shared" si="166"/>
        <v>5112,"Btn/Sw 12 (PL26-5) Function",0,"eep_valid",255,DropDownBtn,"Btn/Sw 12 (PL26-5) Function, input pin will be mapped to tab index # (254=input not used, 255=table end marker)"</v>
      </c>
    </row>
    <row r="1032" spans="1:11" ht="15" customHeight="1" x14ac:dyDescent="0.2">
      <c r="A1032" s="95">
        <v>13</v>
      </c>
      <c r="C1032" s="112">
        <f t="shared" si="168"/>
        <v>5113</v>
      </c>
      <c r="D1032" s="116" t="s">
        <v>850</v>
      </c>
      <c r="E1032" s="96" t="s">
        <v>2193</v>
      </c>
      <c r="F1032" s="95" t="s">
        <v>875</v>
      </c>
      <c r="G1032" s="95">
        <v>255</v>
      </c>
      <c r="H1032" s="95" t="s">
        <v>807</v>
      </c>
      <c r="J1032" s="131" t="str">
        <f t="shared" si="167"/>
        <v>Btn/Sw 13 (PL26-6) Function, input pin will be mapped to tab index # (254=input not used, 255=table end marker)</v>
      </c>
      <c r="K1032" s="98" t="str">
        <f t="shared" si="166"/>
        <v>5113,"Btn/Sw 13 (PL26-6) Function",0,"eep_valid",255,DropDownBtn,"Btn/Sw 13 (PL26-6) Function, input pin will be mapped to tab index # (254=input not used, 255=table end marker)"</v>
      </c>
    </row>
    <row r="1033" spans="1:11" ht="15" customHeight="1" x14ac:dyDescent="0.2">
      <c r="A1033" s="95">
        <v>14</v>
      </c>
      <c r="C1033" s="112">
        <f t="shared" si="168"/>
        <v>5114</v>
      </c>
      <c r="D1033" s="116" t="s">
        <v>850</v>
      </c>
      <c r="E1033" s="96" t="s">
        <v>2194</v>
      </c>
      <c r="F1033" s="95" t="s">
        <v>875</v>
      </c>
      <c r="G1033" s="95">
        <v>255</v>
      </c>
      <c r="H1033" s="95" t="s">
        <v>807</v>
      </c>
      <c r="J1033" s="131" t="str">
        <f t="shared" si="167"/>
        <v>Btn/Sw 14 (PL26-7) Function, input pin will be mapped to tab index # (254=input not used, 255=table end marker)</v>
      </c>
      <c r="K1033" s="98" t="str">
        <f t="shared" si="166"/>
        <v>5114,"Btn/Sw 14 (PL26-7) Function",0,"eep_valid",255,DropDownBtn,"Btn/Sw 14 (PL26-7) Function, input pin will be mapped to tab index # (254=input not used, 255=table end marker)"</v>
      </c>
    </row>
    <row r="1034" spans="1:11" ht="15" customHeight="1" x14ac:dyDescent="0.2">
      <c r="A1034" s="95">
        <v>15</v>
      </c>
      <c r="C1034" s="112">
        <f t="shared" si="168"/>
        <v>5115</v>
      </c>
      <c r="D1034" s="116" t="s">
        <v>850</v>
      </c>
      <c r="E1034" s="96" t="s">
        <v>2195</v>
      </c>
      <c r="F1034" s="95" t="s">
        <v>875</v>
      </c>
      <c r="G1034" s="95">
        <v>255</v>
      </c>
      <c r="H1034" s="95" t="s">
        <v>807</v>
      </c>
      <c r="J1034" s="131" t="str">
        <f t="shared" si="167"/>
        <v>Btn/Sw 15 (PL26-8) Function, input pin will be mapped to tab index # (254=input not used, 255=table end marker)</v>
      </c>
      <c r="K1034" s="98" t="str">
        <f t="shared" si="166"/>
        <v>5115,"Btn/Sw 15 (PL26-8) Function",0,"eep_valid",255,DropDownBtn,"Btn/Sw 15 (PL26-8) Function, input pin will be mapped to tab index # (254=input not used, 255=table end marker)"</v>
      </c>
    </row>
    <row r="1035" spans="1:11" ht="15" customHeight="1" x14ac:dyDescent="0.2">
      <c r="A1035" s="95">
        <v>16</v>
      </c>
      <c r="C1035" s="112">
        <f t="shared" si="168"/>
        <v>5116</v>
      </c>
      <c r="D1035" s="116" t="s">
        <v>850</v>
      </c>
      <c r="E1035" s="96" t="str">
        <f t="shared" ref="E1035:E1042" si="169">CONCATENATE("Btn/Sw ",A1035," Function (ExtPanel $63_0)")</f>
        <v>Btn/Sw 16 Function (ExtPanel $63_0)</v>
      </c>
      <c r="F1035" s="95" t="s">
        <v>875</v>
      </c>
      <c r="G1035" s="95">
        <v>255</v>
      </c>
      <c r="H1035" s="95" t="s">
        <v>807</v>
      </c>
      <c r="J1035" s="131" t="str">
        <f t="shared" si="167"/>
        <v>Btn/Sw 16 Function (ExtPanel $63_0), input pin will be mapped to tab index # (254=input not used, 255=table end marker)</v>
      </c>
      <c r="K1035" s="98" t="str">
        <f t="shared" si="166"/>
        <v>5116,"Btn/Sw 16 Function (ExtPanel $63_0)",0,"eep_valid",255,DropDownBtn,"Btn/Sw 16 Function (ExtPanel $63_0), input pin will be mapped to tab index # (254=input not used, 255=table end marker)"</v>
      </c>
    </row>
    <row r="1036" spans="1:11" ht="15" customHeight="1" x14ac:dyDescent="0.2">
      <c r="A1036" s="95">
        <v>17</v>
      </c>
      <c r="C1036" s="112">
        <f t="shared" si="168"/>
        <v>5117</v>
      </c>
      <c r="D1036" s="116" t="s">
        <v>850</v>
      </c>
      <c r="E1036" s="96" t="str">
        <f t="shared" si="169"/>
        <v>Btn/Sw 17 Function (ExtPanel $63_0)</v>
      </c>
      <c r="F1036" s="95" t="s">
        <v>875</v>
      </c>
      <c r="G1036" s="95">
        <v>255</v>
      </c>
      <c r="H1036" s="95" t="s">
        <v>807</v>
      </c>
      <c r="J1036" s="131" t="str">
        <f t="shared" si="167"/>
        <v>Btn/Sw 17 Function (ExtPanel $63_0), input pin will be mapped to tab index # (254=input not used, 255=table end marker)</v>
      </c>
      <c r="K1036" s="98" t="str">
        <f t="shared" si="166"/>
        <v>5117,"Btn/Sw 17 Function (ExtPanel $63_0)",0,"eep_valid",255,DropDownBtn,"Btn/Sw 17 Function (ExtPanel $63_0), input pin will be mapped to tab index # (254=input not used, 255=table end marker)"</v>
      </c>
    </row>
    <row r="1037" spans="1:11" ht="15" customHeight="1" x14ac:dyDescent="0.2">
      <c r="A1037" s="95">
        <v>18</v>
      </c>
      <c r="C1037" s="112">
        <f t="shared" si="168"/>
        <v>5118</v>
      </c>
      <c r="D1037" s="116" t="s">
        <v>850</v>
      </c>
      <c r="E1037" s="96" t="str">
        <f t="shared" si="169"/>
        <v>Btn/Sw 18 Function (ExtPanel $63_0)</v>
      </c>
      <c r="F1037" s="95" t="s">
        <v>875</v>
      </c>
      <c r="G1037" s="95">
        <v>255</v>
      </c>
      <c r="H1037" s="95" t="s">
        <v>807</v>
      </c>
      <c r="J1037" s="131" t="str">
        <f t="shared" si="167"/>
        <v>Btn/Sw 18 Function (ExtPanel $63_0), input pin will be mapped to tab index # (254=input not used, 255=table end marker)</v>
      </c>
      <c r="K1037" s="98" t="str">
        <f t="shared" si="166"/>
        <v>5118,"Btn/Sw 18 Function (ExtPanel $63_0)",0,"eep_valid",255,DropDownBtn,"Btn/Sw 18 Function (ExtPanel $63_0), input pin will be mapped to tab index # (254=input not used, 255=table end marker)"</v>
      </c>
    </row>
    <row r="1038" spans="1:11" ht="15" customHeight="1" x14ac:dyDescent="0.2">
      <c r="A1038" s="95">
        <v>19</v>
      </c>
      <c r="C1038" s="112">
        <f t="shared" si="168"/>
        <v>5119</v>
      </c>
      <c r="D1038" s="116" t="s">
        <v>850</v>
      </c>
      <c r="E1038" s="96" t="str">
        <f t="shared" si="169"/>
        <v>Btn/Sw 19 Function (ExtPanel $63_0)</v>
      </c>
      <c r="F1038" s="95" t="s">
        <v>875</v>
      </c>
      <c r="G1038" s="95">
        <v>255</v>
      </c>
      <c r="H1038" s="95" t="s">
        <v>807</v>
      </c>
      <c r="J1038" s="131" t="str">
        <f t="shared" si="167"/>
        <v>Btn/Sw 19 Function (ExtPanel $63_0), input pin will be mapped to tab index # (254=input not used, 255=table end marker)</v>
      </c>
      <c r="K1038" s="98" t="str">
        <f t="shared" si="166"/>
        <v>5119,"Btn/Sw 19 Function (ExtPanel $63_0)",0,"eep_valid",255,DropDownBtn,"Btn/Sw 19 Function (ExtPanel $63_0), input pin will be mapped to tab index # (254=input not used, 255=table end marker)"</v>
      </c>
    </row>
    <row r="1039" spans="1:11" ht="15" customHeight="1" x14ac:dyDescent="0.2">
      <c r="A1039" s="95">
        <v>20</v>
      </c>
      <c r="C1039" s="112">
        <f t="shared" si="168"/>
        <v>5120</v>
      </c>
      <c r="D1039" s="116" t="s">
        <v>850</v>
      </c>
      <c r="E1039" s="96" t="str">
        <f t="shared" si="169"/>
        <v>Btn/Sw 20 Function (ExtPanel $63_0)</v>
      </c>
      <c r="F1039" s="95" t="s">
        <v>875</v>
      </c>
      <c r="G1039" s="95">
        <v>255</v>
      </c>
      <c r="H1039" s="95" t="s">
        <v>807</v>
      </c>
      <c r="J1039" s="131" t="str">
        <f t="shared" si="167"/>
        <v>Btn/Sw 20 Function (ExtPanel $63_0), input pin will be mapped to tab index # (254=input not used, 255=table end marker)</v>
      </c>
      <c r="K1039" s="98" t="str">
        <f t="shared" si="166"/>
        <v>5120,"Btn/Sw 20 Function (ExtPanel $63_0)",0,"eep_valid",255,DropDownBtn,"Btn/Sw 20 Function (ExtPanel $63_0), input pin will be mapped to tab index # (254=input not used, 255=table end marker)"</v>
      </c>
    </row>
    <row r="1040" spans="1:11" ht="15" customHeight="1" x14ac:dyDescent="0.2">
      <c r="A1040" s="95">
        <v>21</v>
      </c>
      <c r="C1040" s="112">
        <f t="shared" si="168"/>
        <v>5121</v>
      </c>
      <c r="D1040" s="116" t="s">
        <v>850</v>
      </c>
      <c r="E1040" s="96" t="str">
        <f t="shared" si="169"/>
        <v>Btn/Sw 21 Function (ExtPanel $63_0)</v>
      </c>
      <c r="F1040" s="95" t="s">
        <v>875</v>
      </c>
      <c r="G1040" s="95">
        <v>255</v>
      </c>
      <c r="H1040" s="95" t="s">
        <v>807</v>
      </c>
      <c r="J1040" s="131" t="str">
        <f t="shared" si="167"/>
        <v>Btn/Sw 21 Function (ExtPanel $63_0), input pin will be mapped to tab index # (254=input not used, 255=table end marker)</v>
      </c>
      <c r="K1040" s="98" t="str">
        <f t="shared" si="166"/>
        <v>5121,"Btn/Sw 21 Function (ExtPanel $63_0)",0,"eep_valid",255,DropDownBtn,"Btn/Sw 21 Function (ExtPanel $63_0), input pin will be mapped to tab index # (254=input not used, 255=table end marker)"</v>
      </c>
    </row>
    <row r="1041" spans="1:11" ht="15" customHeight="1" x14ac:dyDescent="0.2">
      <c r="A1041" s="95">
        <v>22</v>
      </c>
      <c r="C1041" s="112">
        <f t="shared" si="168"/>
        <v>5122</v>
      </c>
      <c r="D1041" s="116" t="s">
        <v>850</v>
      </c>
      <c r="E1041" s="96" t="str">
        <f t="shared" si="169"/>
        <v>Btn/Sw 22 Function (ExtPanel $63_0)</v>
      </c>
      <c r="F1041" s="95" t="s">
        <v>875</v>
      </c>
      <c r="G1041" s="95">
        <v>255</v>
      </c>
      <c r="H1041" s="95" t="s">
        <v>807</v>
      </c>
      <c r="J1041" s="131" t="str">
        <f t="shared" si="167"/>
        <v>Btn/Sw 22 Function (ExtPanel $63_0), input pin will be mapped to tab index # (254=input not used, 255=table end marker)</v>
      </c>
      <c r="K1041" s="98" t="str">
        <f t="shared" si="166"/>
        <v>5122,"Btn/Sw 22 Function (ExtPanel $63_0)",0,"eep_valid",255,DropDownBtn,"Btn/Sw 22 Function (ExtPanel $63_0), input pin will be mapped to tab index # (254=input not used, 255=table end marker)"</v>
      </c>
    </row>
    <row r="1042" spans="1:11" ht="15" customHeight="1" x14ac:dyDescent="0.2">
      <c r="A1042" s="95">
        <v>23</v>
      </c>
      <c r="C1042" s="112">
        <f t="shared" si="168"/>
        <v>5123</v>
      </c>
      <c r="D1042" s="116" t="s">
        <v>850</v>
      </c>
      <c r="E1042" s="96" t="str">
        <f t="shared" si="169"/>
        <v>Btn/Sw 23 Function (ExtPanel $63_0)</v>
      </c>
      <c r="F1042" s="95" t="s">
        <v>875</v>
      </c>
      <c r="G1042" s="95">
        <v>255</v>
      </c>
      <c r="H1042" s="95" t="s">
        <v>807</v>
      </c>
      <c r="J1042" s="131" t="str">
        <f t="shared" si="167"/>
        <v>Btn/Sw 23 Function (ExtPanel $63_0), input pin will be mapped to tab index # (254=input not used, 255=table end marker)</v>
      </c>
      <c r="K1042" s="98" t="str">
        <f t="shared" si="166"/>
        <v>5123,"Btn/Sw 23 Function (ExtPanel $63_0)",0,"eep_valid",255,DropDownBtn,"Btn/Sw 23 Function (ExtPanel $63_0), input pin will be mapped to tab index # (254=input not used, 255=table end marker)"</v>
      </c>
    </row>
    <row r="1043" spans="1:11" ht="15" customHeight="1" x14ac:dyDescent="0.2">
      <c r="A1043" s="95">
        <v>24</v>
      </c>
      <c r="C1043" s="112">
        <f t="shared" si="168"/>
        <v>5124</v>
      </c>
      <c r="D1043" s="116" t="s">
        <v>850</v>
      </c>
      <c r="E1043" s="96" t="str">
        <f t="shared" ref="E1043:E1050" si="170">CONCATENATE("Btn/Sw ",A1043," Function (ExtPanel $63_1)")</f>
        <v>Btn/Sw 24 Function (ExtPanel $63_1)</v>
      </c>
      <c r="F1043" s="95" t="s">
        <v>875</v>
      </c>
      <c r="G1043" s="95">
        <v>255</v>
      </c>
      <c r="H1043" s="95" t="s">
        <v>807</v>
      </c>
      <c r="J1043" s="131" t="str">
        <f t="shared" si="167"/>
        <v>Btn/Sw 24 Function (ExtPanel $63_1), input pin will be mapped to tab index # (254=input not used, 255=table end marker)</v>
      </c>
      <c r="K1043" s="98" t="str">
        <f t="shared" si="166"/>
        <v>5124,"Btn/Sw 24 Function (ExtPanel $63_1)",0,"eep_valid",255,DropDownBtn,"Btn/Sw 24 Function (ExtPanel $63_1), input pin will be mapped to tab index # (254=input not used, 255=table end marker)"</v>
      </c>
    </row>
    <row r="1044" spans="1:11" ht="15" customHeight="1" x14ac:dyDescent="0.2">
      <c r="A1044" s="95">
        <v>25</v>
      </c>
      <c r="C1044" s="112">
        <f t="shared" si="168"/>
        <v>5125</v>
      </c>
      <c r="D1044" s="116" t="s">
        <v>850</v>
      </c>
      <c r="E1044" s="96" t="str">
        <f t="shared" si="170"/>
        <v>Btn/Sw 25 Function (ExtPanel $63_1)</v>
      </c>
      <c r="F1044" s="95" t="s">
        <v>875</v>
      </c>
      <c r="G1044" s="95">
        <v>255</v>
      </c>
      <c r="H1044" s="95" t="s">
        <v>807</v>
      </c>
      <c r="J1044" s="131" t="str">
        <f t="shared" si="167"/>
        <v>Btn/Sw 25 Function (ExtPanel $63_1), input pin will be mapped to tab index # (254=input not used, 255=table end marker)</v>
      </c>
      <c r="K1044" s="98" t="str">
        <f t="shared" si="166"/>
        <v>5125,"Btn/Sw 25 Function (ExtPanel $63_1)",0,"eep_valid",255,DropDownBtn,"Btn/Sw 25 Function (ExtPanel $63_1), input pin will be mapped to tab index # (254=input not used, 255=table end marker)"</v>
      </c>
    </row>
    <row r="1045" spans="1:11" ht="15" customHeight="1" x14ac:dyDescent="0.2">
      <c r="A1045" s="95">
        <v>26</v>
      </c>
      <c r="C1045" s="112">
        <f t="shared" si="168"/>
        <v>5126</v>
      </c>
      <c r="D1045" s="116" t="s">
        <v>850</v>
      </c>
      <c r="E1045" s="96" t="str">
        <f t="shared" si="170"/>
        <v>Btn/Sw 26 Function (ExtPanel $63_1)</v>
      </c>
      <c r="F1045" s="95" t="s">
        <v>875</v>
      </c>
      <c r="G1045" s="95">
        <v>255</v>
      </c>
      <c r="H1045" s="95" t="s">
        <v>807</v>
      </c>
      <c r="J1045" s="131" t="str">
        <f t="shared" si="167"/>
        <v>Btn/Sw 26 Function (ExtPanel $63_1), input pin will be mapped to tab index # (254=input not used, 255=table end marker)</v>
      </c>
      <c r="K1045" s="98" t="str">
        <f t="shared" si="166"/>
        <v>5126,"Btn/Sw 26 Function (ExtPanel $63_1)",0,"eep_valid",255,DropDownBtn,"Btn/Sw 26 Function (ExtPanel $63_1), input pin will be mapped to tab index # (254=input not used, 255=table end marker)"</v>
      </c>
    </row>
    <row r="1046" spans="1:11" ht="15" customHeight="1" x14ac:dyDescent="0.2">
      <c r="A1046" s="95">
        <v>27</v>
      </c>
      <c r="C1046" s="112">
        <f t="shared" si="168"/>
        <v>5127</v>
      </c>
      <c r="D1046" s="116" t="s">
        <v>850</v>
      </c>
      <c r="E1046" s="96" t="str">
        <f t="shared" si="170"/>
        <v>Btn/Sw 27 Function (ExtPanel $63_1)</v>
      </c>
      <c r="F1046" s="95" t="s">
        <v>875</v>
      </c>
      <c r="G1046" s="95">
        <v>255</v>
      </c>
      <c r="H1046" s="95" t="s">
        <v>807</v>
      </c>
      <c r="J1046" s="131" t="str">
        <f t="shared" si="167"/>
        <v>Btn/Sw 27 Function (ExtPanel $63_1), input pin will be mapped to tab index # (254=input not used, 255=table end marker)</v>
      </c>
      <c r="K1046" s="98" t="str">
        <f t="shared" si="166"/>
        <v>5127,"Btn/Sw 27 Function (ExtPanel $63_1)",0,"eep_valid",255,DropDownBtn,"Btn/Sw 27 Function (ExtPanel $63_1), input pin will be mapped to tab index # (254=input not used, 255=table end marker)"</v>
      </c>
    </row>
    <row r="1047" spans="1:11" ht="15" customHeight="1" x14ac:dyDescent="0.2">
      <c r="A1047" s="95">
        <v>28</v>
      </c>
      <c r="C1047" s="112">
        <f t="shared" si="168"/>
        <v>5128</v>
      </c>
      <c r="D1047" s="116" t="s">
        <v>850</v>
      </c>
      <c r="E1047" s="96" t="str">
        <f t="shared" si="170"/>
        <v>Btn/Sw 28 Function (ExtPanel $63_1)</v>
      </c>
      <c r="F1047" s="95" t="s">
        <v>875</v>
      </c>
      <c r="G1047" s="95">
        <v>255</v>
      </c>
      <c r="H1047" s="95" t="s">
        <v>807</v>
      </c>
      <c r="J1047" s="131" t="str">
        <f t="shared" si="167"/>
        <v>Btn/Sw 28 Function (ExtPanel $63_1), input pin will be mapped to tab index # (254=input not used, 255=table end marker)</v>
      </c>
      <c r="K1047" s="98" t="str">
        <f t="shared" si="166"/>
        <v>5128,"Btn/Sw 28 Function (ExtPanel $63_1)",0,"eep_valid",255,DropDownBtn,"Btn/Sw 28 Function (ExtPanel $63_1), input pin will be mapped to tab index # (254=input not used, 255=table end marker)"</v>
      </c>
    </row>
    <row r="1048" spans="1:11" ht="15" customHeight="1" x14ac:dyDescent="0.2">
      <c r="A1048" s="95">
        <v>29</v>
      </c>
      <c r="C1048" s="112">
        <f t="shared" si="168"/>
        <v>5129</v>
      </c>
      <c r="D1048" s="116" t="s">
        <v>850</v>
      </c>
      <c r="E1048" s="96" t="str">
        <f t="shared" si="170"/>
        <v>Btn/Sw 29 Function (ExtPanel $63_1)</v>
      </c>
      <c r="F1048" s="95" t="s">
        <v>875</v>
      </c>
      <c r="G1048" s="95">
        <v>255</v>
      </c>
      <c r="H1048" s="95" t="s">
        <v>807</v>
      </c>
      <c r="J1048" s="131" t="str">
        <f t="shared" si="167"/>
        <v>Btn/Sw 29 Function (ExtPanel $63_1), input pin will be mapped to tab index # (254=input not used, 255=table end marker)</v>
      </c>
      <c r="K1048" s="98" t="str">
        <f t="shared" si="166"/>
        <v>5129,"Btn/Sw 29 Function (ExtPanel $63_1)",0,"eep_valid",255,DropDownBtn,"Btn/Sw 29 Function (ExtPanel $63_1), input pin will be mapped to tab index # (254=input not used, 255=table end marker)"</v>
      </c>
    </row>
    <row r="1049" spans="1:11" ht="15" customHeight="1" x14ac:dyDescent="0.2">
      <c r="A1049" s="95">
        <v>30</v>
      </c>
      <c r="C1049" s="112">
        <f t="shared" si="168"/>
        <v>5130</v>
      </c>
      <c r="D1049" s="116" t="s">
        <v>850</v>
      </c>
      <c r="E1049" s="96" t="str">
        <f t="shared" si="170"/>
        <v>Btn/Sw 30 Function (ExtPanel $63_1)</v>
      </c>
      <c r="F1049" s="95" t="s">
        <v>875</v>
      </c>
      <c r="G1049" s="95">
        <v>255</v>
      </c>
      <c r="H1049" s="95" t="s">
        <v>807</v>
      </c>
      <c r="J1049" s="131" t="str">
        <f t="shared" si="167"/>
        <v>Btn/Sw 30 Function (ExtPanel $63_1), input pin will be mapped to tab index # (254=input not used, 255=table end marker)</v>
      </c>
      <c r="K1049" s="98" t="str">
        <f t="shared" si="166"/>
        <v>5130,"Btn/Sw 30 Function (ExtPanel $63_1)",0,"eep_valid",255,DropDownBtn,"Btn/Sw 30 Function (ExtPanel $63_1), input pin will be mapped to tab index # (254=input not used, 255=table end marker)"</v>
      </c>
    </row>
    <row r="1050" spans="1:11" ht="15" customHeight="1" x14ac:dyDescent="0.2">
      <c r="A1050" s="95">
        <v>31</v>
      </c>
      <c r="C1050" s="112">
        <f t="shared" si="168"/>
        <v>5131</v>
      </c>
      <c r="D1050" s="116" t="s">
        <v>850</v>
      </c>
      <c r="E1050" s="96" t="str">
        <f t="shared" si="170"/>
        <v>Btn/Sw 31 Function (ExtPanel $63_1)</v>
      </c>
      <c r="F1050" s="95" t="s">
        <v>875</v>
      </c>
      <c r="G1050" s="95">
        <v>255</v>
      </c>
      <c r="H1050" s="95" t="s">
        <v>807</v>
      </c>
      <c r="J1050" s="131" t="str">
        <f t="shared" si="167"/>
        <v>Btn/Sw 31 Function (ExtPanel $63_1), input pin will be mapped to tab index # (254=input not used, 255=table end marker)</v>
      </c>
      <c r="K1050" s="98" t="str">
        <f t="shared" si="166"/>
        <v>5131,"Btn/Sw 31 Function (ExtPanel $63_1)",0,"eep_valid",255,DropDownBtn,"Btn/Sw 31 Function (ExtPanel $63_1), input pin will be mapped to tab index # (254=input not used, 255=table end marker)"</v>
      </c>
    </row>
    <row r="1051" spans="1:11" ht="15" customHeight="1" x14ac:dyDescent="0.2">
      <c r="A1051" s="95">
        <v>32</v>
      </c>
      <c r="C1051" s="112">
        <f t="shared" si="168"/>
        <v>5132</v>
      </c>
      <c r="D1051" s="116" t="s">
        <v>850</v>
      </c>
      <c r="E1051" s="96" t="str">
        <f t="shared" ref="E1051:E1058" si="171">CONCATENATE("Btn/Sw ",A1051," Function (ExtPanel $64_2)")</f>
        <v>Btn/Sw 32 Function (ExtPanel $64_2)</v>
      </c>
      <c r="F1051" s="95" t="s">
        <v>875</v>
      </c>
      <c r="G1051" s="95">
        <v>255</v>
      </c>
      <c r="H1051" s="95" t="s">
        <v>807</v>
      </c>
      <c r="J1051" s="131" t="str">
        <f t="shared" ref="J1051:J1082" si="172">CONCATENATE(E1051,", input pin will be mapped to tab index # (254=input not used, 255=table end marker)")</f>
        <v>Btn/Sw 32 Function (ExtPanel $64_2), input pin will be mapped to tab index # (254=input not used, 255=table end marker)</v>
      </c>
      <c r="K1051" s="98" t="str">
        <f t="shared" si="166"/>
        <v>5132,"Btn/Sw 32 Function (ExtPanel $64_2)",0,"eep_valid",255,DropDownBtn,"Btn/Sw 32 Function (ExtPanel $64_2), input pin will be mapped to tab index # (254=input not used, 255=table end marker)"</v>
      </c>
    </row>
    <row r="1052" spans="1:11" ht="15" customHeight="1" x14ac:dyDescent="0.2">
      <c r="A1052" s="95">
        <v>33</v>
      </c>
      <c r="C1052" s="112">
        <f t="shared" si="168"/>
        <v>5133</v>
      </c>
      <c r="D1052" s="116" t="s">
        <v>850</v>
      </c>
      <c r="E1052" s="96" t="str">
        <f t="shared" si="171"/>
        <v>Btn/Sw 33 Function (ExtPanel $64_2)</v>
      </c>
      <c r="F1052" s="95" t="s">
        <v>875</v>
      </c>
      <c r="G1052" s="95">
        <v>255</v>
      </c>
      <c r="H1052" s="95" t="s">
        <v>807</v>
      </c>
      <c r="J1052" s="131" t="str">
        <f t="shared" si="172"/>
        <v>Btn/Sw 33 Function (ExtPanel $64_2), input pin will be mapped to tab index # (254=input not used, 255=table end marker)</v>
      </c>
      <c r="K1052" s="98" t="str">
        <f t="shared" si="166"/>
        <v>5133,"Btn/Sw 33 Function (ExtPanel $64_2)",0,"eep_valid",255,DropDownBtn,"Btn/Sw 33 Function (ExtPanel $64_2), input pin will be mapped to tab index # (254=input not used, 255=table end marker)"</v>
      </c>
    </row>
    <row r="1053" spans="1:11" ht="15" customHeight="1" x14ac:dyDescent="0.2">
      <c r="A1053" s="95">
        <v>34</v>
      </c>
      <c r="C1053" s="112">
        <f t="shared" si="168"/>
        <v>5134</v>
      </c>
      <c r="D1053" s="116" t="s">
        <v>850</v>
      </c>
      <c r="E1053" s="96" t="str">
        <f t="shared" si="171"/>
        <v>Btn/Sw 34 Function (ExtPanel $64_2)</v>
      </c>
      <c r="F1053" s="95" t="s">
        <v>875</v>
      </c>
      <c r="G1053" s="95">
        <v>255</v>
      </c>
      <c r="H1053" s="95" t="s">
        <v>807</v>
      </c>
      <c r="J1053" s="131" t="str">
        <f t="shared" si="172"/>
        <v>Btn/Sw 34 Function (ExtPanel $64_2), input pin will be mapped to tab index # (254=input not used, 255=table end marker)</v>
      </c>
      <c r="K1053" s="98" t="str">
        <f t="shared" si="166"/>
        <v>5134,"Btn/Sw 34 Function (ExtPanel $64_2)",0,"eep_valid",255,DropDownBtn,"Btn/Sw 34 Function (ExtPanel $64_2), input pin will be mapped to tab index # (254=input not used, 255=table end marker)"</v>
      </c>
    </row>
    <row r="1054" spans="1:11" ht="15" customHeight="1" x14ac:dyDescent="0.2">
      <c r="A1054" s="95">
        <v>35</v>
      </c>
      <c r="C1054" s="112">
        <f t="shared" si="168"/>
        <v>5135</v>
      </c>
      <c r="D1054" s="116" t="s">
        <v>850</v>
      </c>
      <c r="E1054" s="96" t="str">
        <f t="shared" si="171"/>
        <v>Btn/Sw 35 Function (ExtPanel $64_2)</v>
      </c>
      <c r="F1054" s="95" t="s">
        <v>875</v>
      </c>
      <c r="G1054" s="95">
        <v>255</v>
      </c>
      <c r="H1054" s="95" t="s">
        <v>807</v>
      </c>
      <c r="J1054" s="131" t="str">
        <f t="shared" si="172"/>
        <v>Btn/Sw 35 Function (ExtPanel $64_2), input pin will be mapped to tab index # (254=input not used, 255=table end marker)</v>
      </c>
      <c r="K1054" s="98" t="str">
        <f t="shared" si="166"/>
        <v>5135,"Btn/Sw 35 Function (ExtPanel $64_2)",0,"eep_valid",255,DropDownBtn,"Btn/Sw 35 Function (ExtPanel $64_2), input pin will be mapped to tab index # (254=input not used, 255=table end marker)"</v>
      </c>
    </row>
    <row r="1055" spans="1:11" ht="15" customHeight="1" x14ac:dyDescent="0.2">
      <c r="A1055" s="95">
        <v>36</v>
      </c>
      <c r="C1055" s="112">
        <f t="shared" si="168"/>
        <v>5136</v>
      </c>
      <c r="D1055" s="116" t="s">
        <v>850</v>
      </c>
      <c r="E1055" s="96" t="str">
        <f t="shared" si="171"/>
        <v>Btn/Sw 36 Function (ExtPanel $64_2)</v>
      </c>
      <c r="F1055" s="95" t="s">
        <v>875</v>
      </c>
      <c r="G1055" s="95">
        <v>255</v>
      </c>
      <c r="H1055" s="95" t="s">
        <v>807</v>
      </c>
      <c r="J1055" s="131" t="str">
        <f t="shared" si="172"/>
        <v>Btn/Sw 36 Function (ExtPanel $64_2), input pin will be mapped to tab index # (254=input not used, 255=table end marker)</v>
      </c>
      <c r="K1055" s="98" t="str">
        <f t="shared" si="166"/>
        <v>5136,"Btn/Sw 36 Function (ExtPanel $64_2)",0,"eep_valid",255,DropDownBtn,"Btn/Sw 36 Function (ExtPanel $64_2), input pin will be mapped to tab index # (254=input not used, 255=table end marker)"</v>
      </c>
    </row>
    <row r="1056" spans="1:11" ht="15" customHeight="1" x14ac:dyDescent="0.2">
      <c r="A1056" s="95">
        <v>37</v>
      </c>
      <c r="C1056" s="112">
        <f t="shared" si="168"/>
        <v>5137</v>
      </c>
      <c r="D1056" s="116" t="s">
        <v>850</v>
      </c>
      <c r="E1056" s="96" t="str">
        <f t="shared" si="171"/>
        <v>Btn/Sw 37 Function (ExtPanel $64_2)</v>
      </c>
      <c r="F1056" s="95" t="s">
        <v>875</v>
      </c>
      <c r="G1056" s="95">
        <v>255</v>
      </c>
      <c r="H1056" s="95" t="s">
        <v>807</v>
      </c>
      <c r="J1056" s="131" t="str">
        <f t="shared" si="172"/>
        <v>Btn/Sw 37 Function (ExtPanel $64_2), input pin will be mapped to tab index # (254=input not used, 255=table end marker)</v>
      </c>
      <c r="K1056" s="98" t="str">
        <f t="shared" si="166"/>
        <v>5137,"Btn/Sw 37 Function (ExtPanel $64_2)",0,"eep_valid",255,DropDownBtn,"Btn/Sw 37 Function (ExtPanel $64_2), input pin will be mapped to tab index # (254=input not used, 255=table end marker)"</v>
      </c>
    </row>
    <row r="1057" spans="1:11" ht="15" customHeight="1" x14ac:dyDescent="0.2">
      <c r="A1057" s="95">
        <v>38</v>
      </c>
      <c r="C1057" s="112">
        <f t="shared" si="168"/>
        <v>5138</v>
      </c>
      <c r="D1057" s="116" t="s">
        <v>850</v>
      </c>
      <c r="E1057" s="96" t="str">
        <f t="shared" si="171"/>
        <v>Btn/Sw 38 Function (ExtPanel $64_2)</v>
      </c>
      <c r="F1057" s="95" t="s">
        <v>875</v>
      </c>
      <c r="G1057" s="95">
        <v>255</v>
      </c>
      <c r="H1057" s="95" t="s">
        <v>807</v>
      </c>
      <c r="J1057" s="131" t="str">
        <f t="shared" si="172"/>
        <v>Btn/Sw 38 Function (ExtPanel $64_2), input pin will be mapped to tab index # (254=input not used, 255=table end marker)</v>
      </c>
      <c r="K1057" s="98" t="str">
        <f t="shared" si="166"/>
        <v>5138,"Btn/Sw 38 Function (ExtPanel $64_2)",0,"eep_valid",255,DropDownBtn,"Btn/Sw 38 Function (ExtPanel $64_2), input pin will be mapped to tab index # (254=input not used, 255=table end marker)"</v>
      </c>
    </row>
    <row r="1058" spans="1:11" ht="15" customHeight="1" x14ac:dyDescent="0.2">
      <c r="A1058" s="95">
        <v>39</v>
      </c>
      <c r="C1058" s="112">
        <f t="shared" si="168"/>
        <v>5139</v>
      </c>
      <c r="D1058" s="116" t="s">
        <v>850</v>
      </c>
      <c r="E1058" s="96" t="str">
        <f t="shared" si="171"/>
        <v>Btn/Sw 39 Function (ExtPanel $64_2)</v>
      </c>
      <c r="F1058" s="95" t="s">
        <v>875</v>
      </c>
      <c r="G1058" s="95">
        <v>255</v>
      </c>
      <c r="H1058" s="95" t="s">
        <v>807</v>
      </c>
      <c r="J1058" s="131" t="str">
        <f t="shared" si="172"/>
        <v>Btn/Sw 39 Function (ExtPanel $64_2), input pin will be mapped to tab index # (254=input not used, 255=table end marker)</v>
      </c>
      <c r="K1058" s="98" t="str">
        <f t="shared" si="166"/>
        <v>5139,"Btn/Sw 39 Function (ExtPanel $64_2)",0,"eep_valid",255,DropDownBtn,"Btn/Sw 39 Function (ExtPanel $64_2), input pin will be mapped to tab index # (254=input not used, 255=table end marker)"</v>
      </c>
    </row>
    <row r="1059" spans="1:11" ht="15" customHeight="1" x14ac:dyDescent="0.2">
      <c r="A1059" s="95">
        <v>40</v>
      </c>
      <c r="C1059" s="112">
        <f t="shared" si="168"/>
        <v>5140</v>
      </c>
      <c r="D1059" s="116" t="s">
        <v>850</v>
      </c>
      <c r="E1059" s="96" t="str">
        <f t="shared" ref="E1059:E1066" si="173">CONCATENATE("Btn/Sw ",A1059," Function (ExtPanel $64_3)")</f>
        <v>Btn/Sw 40 Function (ExtPanel $64_3)</v>
      </c>
      <c r="F1059" s="95" t="s">
        <v>875</v>
      </c>
      <c r="G1059" s="95">
        <v>255</v>
      </c>
      <c r="H1059" s="95" t="s">
        <v>807</v>
      </c>
      <c r="J1059" s="131" t="str">
        <f t="shared" si="172"/>
        <v>Btn/Sw 40 Function (ExtPanel $64_3), input pin will be mapped to tab index # (254=input not used, 255=table end marker)</v>
      </c>
      <c r="K1059" s="98" t="str">
        <f t="shared" si="166"/>
        <v>5140,"Btn/Sw 40 Function (ExtPanel $64_3)",0,"eep_valid",255,DropDownBtn,"Btn/Sw 40 Function (ExtPanel $64_3), input pin will be mapped to tab index # (254=input not used, 255=table end marker)"</v>
      </c>
    </row>
    <row r="1060" spans="1:11" ht="15" customHeight="1" x14ac:dyDescent="0.2">
      <c r="A1060" s="95">
        <v>41</v>
      </c>
      <c r="C1060" s="112">
        <f t="shared" si="168"/>
        <v>5141</v>
      </c>
      <c r="D1060" s="116" t="s">
        <v>850</v>
      </c>
      <c r="E1060" s="96" t="str">
        <f t="shared" si="173"/>
        <v>Btn/Sw 41 Function (ExtPanel $64_3)</v>
      </c>
      <c r="F1060" s="95" t="s">
        <v>875</v>
      </c>
      <c r="G1060" s="95">
        <v>255</v>
      </c>
      <c r="H1060" s="95" t="s">
        <v>807</v>
      </c>
      <c r="J1060" s="131" t="str">
        <f t="shared" si="172"/>
        <v>Btn/Sw 41 Function (ExtPanel $64_3), input pin will be mapped to tab index # (254=input not used, 255=table end marker)</v>
      </c>
      <c r="K1060" s="98" t="str">
        <f t="shared" si="166"/>
        <v>5141,"Btn/Sw 41 Function (ExtPanel $64_3)",0,"eep_valid",255,DropDownBtn,"Btn/Sw 41 Function (ExtPanel $64_3), input pin will be mapped to tab index # (254=input not used, 255=table end marker)"</v>
      </c>
    </row>
    <row r="1061" spans="1:11" ht="15" customHeight="1" x14ac:dyDescent="0.2">
      <c r="A1061" s="95">
        <v>42</v>
      </c>
      <c r="C1061" s="112">
        <f t="shared" si="168"/>
        <v>5142</v>
      </c>
      <c r="D1061" s="116" t="s">
        <v>850</v>
      </c>
      <c r="E1061" s="96" t="str">
        <f t="shared" si="173"/>
        <v>Btn/Sw 42 Function (ExtPanel $64_3)</v>
      </c>
      <c r="F1061" s="95" t="s">
        <v>875</v>
      </c>
      <c r="G1061" s="95">
        <v>255</v>
      </c>
      <c r="H1061" s="95" t="s">
        <v>807</v>
      </c>
      <c r="J1061" s="131" t="str">
        <f t="shared" si="172"/>
        <v>Btn/Sw 42 Function (ExtPanel $64_3), input pin will be mapped to tab index # (254=input not used, 255=table end marker)</v>
      </c>
      <c r="K1061" s="98" t="str">
        <f t="shared" si="166"/>
        <v>5142,"Btn/Sw 42 Function (ExtPanel $64_3)",0,"eep_valid",255,DropDownBtn,"Btn/Sw 42 Function (ExtPanel $64_3), input pin will be mapped to tab index # (254=input not used, 255=table end marker)"</v>
      </c>
    </row>
    <row r="1062" spans="1:11" ht="15" customHeight="1" x14ac:dyDescent="0.2">
      <c r="A1062" s="95">
        <v>43</v>
      </c>
      <c r="C1062" s="112">
        <f t="shared" si="168"/>
        <v>5143</v>
      </c>
      <c r="D1062" s="116" t="s">
        <v>850</v>
      </c>
      <c r="E1062" s="96" t="str">
        <f t="shared" si="173"/>
        <v>Btn/Sw 43 Function (ExtPanel $64_3)</v>
      </c>
      <c r="F1062" s="95" t="s">
        <v>875</v>
      </c>
      <c r="G1062" s="95">
        <v>255</v>
      </c>
      <c r="H1062" s="95" t="s">
        <v>807</v>
      </c>
      <c r="J1062" s="131" t="str">
        <f t="shared" si="172"/>
        <v>Btn/Sw 43 Function (ExtPanel $64_3), input pin will be mapped to tab index # (254=input not used, 255=table end marker)</v>
      </c>
      <c r="K1062" s="98" t="str">
        <f t="shared" si="166"/>
        <v>5143,"Btn/Sw 43 Function (ExtPanel $64_3)",0,"eep_valid",255,DropDownBtn,"Btn/Sw 43 Function (ExtPanel $64_3), input pin will be mapped to tab index # (254=input not used, 255=table end marker)"</v>
      </c>
    </row>
    <row r="1063" spans="1:11" ht="15" customHeight="1" x14ac:dyDescent="0.2">
      <c r="A1063" s="95">
        <v>44</v>
      </c>
      <c r="C1063" s="112">
        <f t="shared" si="168"/>
        <v>5144</v>
      </c>
      <c r="D1063" s="116" t="s">
        <v>850</v>
      </c>
      <c r="E1063" s="96" t="str">
        <f t="shared" si="173"/>
        <v>Btn/Sw 44 Function (ExtPanel $64_3)</v>
      </c>
      <c r="F1063" s="95" t="s">
        <v>875</v>
      </c>
      <c r="G1063" s="95">
        <v>255</v>
      </c>
      <c r="H1063" s="95" t="s">
        <v>807</v>
      </c>
      <c r="J1063" s="131" t="str">
        <f t="shared" si="172"/>
        <v>Btn/Sw 44 Function (ExtPanel $64_3), input pin will be mapped to tab index # (254=input not used, 255=table end marker)</v>
      </c>
      <c r="K1063" s="98" t="str">
        <f t="shared" ref="K1063:K1126" si="174">CONCATENATE(C1063,",""",E1063,""",",0,",""",F1063,""",",G1063,",","",H1063,",""",J1063,"""")</f>
        <v>5144,"Btn/Sw 44 Function (ExtPanel $64_3)",0,"eep_valid",255,DropDownBtn,"Btn/Sw 44 Function (ExtPanel $64_3), input pin will be mapped to tab index # (254=input not used, 255=table end marker)"</v>
      </c>
    </row>
    <row r="1064" spans="1:11" ht="15" customHeight="1" x14ac:dyDescent="0.2">
      <c r="A1064" s="95">
        <v>45</v>
      </c>
      <c r="C1064" s="112">
        <f t="shared" si="168"/>
        <v>5145</v>
      </c>
      <c r="D1064" s="116" t="s">
        <v>850</v>
      </c>
      <c r="E1064" s="96" t="str">
        <f t="shared" si="173"/>
        <v>Btn/Sw 45 Function (ExtPanel $64_3)</v>
      </c>
      <c r="F1064" s="95" t="s">
        <v>875</v>
      </c>
      <c r="G1064" s="95">
        <v>255</v>
      </c>
      <c r="H1064" s="95" t="s">
        <v>807</v>
      </c>
      <c r="J1064" s="131" t="str">
        <f t="shared" si="172"/>
        <v>Btn/Sw 45 Function (ExtPanel $64_3), input pin will be mapped to tab index # (254=input not used, 255=table end marker)</v>
      </c>
      <c r="K1064" s="98" t="str">
        <f t="shared" si="174"/>
        <v>5145,"Btn/Sw 45 Function (ExtPanel $64_3)",0,"eep_valid",255,DropDownBtn,"Btn/Sw 45 Function (ExtPanel $64_3), input pin will be mapped to tab index # (254=input not used, 255=table end marker)"</v>
      </c>
    </row>
    <row r="1065" spans="1:11" ht="15" customHeight="1" x14ac:dyDescent="0.2">
      <c r="A1065" s="95">
        <v>46</v>
      </c>
      <c r="C1065" s="112">
        <f t="shared" si="168"/>
        <v>5146</v>
      </c>
      <c r="D1065" s="116" t="s">
        <v>850</v>
      </c>
      <c r="E1065" s="96" t="str">
        <f t="shared" si="173"/>
        <v>Btn/Sw 46 Function (ExtPanel $64_3)</v>
      </c>
      <c r="F1065" s="95" t="s">
        <v>875</v>
      </c>
      <c r="G1065" s="95">
        <v>255</v>
      </c>
      <c r="H1065" s="95" t="s">
        <v>807</v>
      </c>
      <c r="J1065" s="131" t="str">
        <f t="shared" si="172"/>
        <v>Btn/Sw 46 Function (ExtPanel $64_3), input pin will be mapped to tab index # (254=input not used, 255=table end marker)</v>
      </c>
      <c r="K1065" s="98" t="str">
        <f t="shared" si="174"/>
        <v>5146,"Btn/Sw 46 Function (ExtPanel $64_3)",0,"eep_valid",255,DropDownBtn,"Btn/Sw 46 Function (ExtPanel $64_3), input pin will be mapped to tab index # (254=input not used, 255=table end marker)"</v>
      </c>
    </row>
    <row r="1066" spans="1:11" ht="15" customHeight="1" x14ac:dyDescent="0.2">
      <c r="A1066" s="95">
        <v>47</v>
      </c>
      <c r="C1066" s="112">
        <f t="shared" si="168"/>
        <v>5147</v>
      </c>
      <c r="D1066" s="116" t="s">
        <v>850</v>
      </c>
      <c r="E1066" s="96" t="str">
        <f t="shared" si="173"/>
        <v>Btn/Sw 47 Function (ExtPanel $64_3)</v>
      </c>
      <c r="F1066" s="95" t="s">
        <v>875</v>
      </c>
      <c r="G1066" s="95">
        <v>255</v>
      </c>
      <c r="H1066" s="95" t="s">
        <v>807</v>
      </c>
      <c r="J1066" s="131" t="str">
        <f t="shared" si="172"/>
        <v>Btn/Sw 47 Function (ExtPanel $64_3), input pin will be mapped to tab index # (254=input not used, 255=table end marker)</v>
      </c>
      <c r="K1066" s="98" t="str">
        <f t="shared" si="174"/>
        <v>5147,"Btn/Sw 47 Function (ExtPanel $64_3)",0,"eep_valid",255,DropDownBtn,"Btn/Sw 47 Function (ExtPanel $64_3), input pin will be mapped to tab index # (254=input not used, 255=table end marker)"</v>
      </c>
    </row>
    <row r="1067" spans="1:11" ht="15" customHeight="1" x14ac:dyDescent="0.2">
      <c r="A1067" s="95">
        <v>48</v>
      </c>
      <c r="C1067" s="112">
        <f t="shared" si="168"/>
        <v>5148</v>
      </c>
      <c r="D1067" s="116" t="s">
        <v>850</v>
      </c>
      <c r="E1067" s="96" t="str">
        <f t="shared" ref="E1067:E1074" si="175">CONCATENATE("Btn/Sw ",A1067," Function (ExtPanel $65_4)")</f>
        <v>Btn/Sw 48 Function (ExtPanel $65_4)</v>
      </c>
      <c r="F1067" s="95" t="s">
        <v>875</v>
      </c>
      <c r="G1067" s="95">
        <v>255</v>
      </c>
      <c r="H1067" s="95" t="s">
        <v>807</v>
      </c>
      <c r="J1067" s="131" t="str">
        <f t="shared" si="172"/>
        <v>Btn/Sw 48 Function (ExtPanel $65_4), input pin will be mapped to tab index # (254=input not used, 255=table end marker)</v>
      </c>
      <c r="K1067" s="98" t="str">
        <f t="shared" si="174"/>
        <v>5148,"Btn/Sw 48 Function (ExtPanel $65_4)",0,"eep_valid",255,DropDownBtn,"Btn/Sw 48 Function (ExtPanel $65_4), input pin will be mapped to tab index # (254=input not used, 255=table end marker)"</v>
      </c>
    </row>
    <row r="1068" spans="1:11" ht="15" customHeight="1" x14ac:dyDescent="0.2">
      <c r="A1068" s="95">
        <v>49</v>
      </c>
      <c r="C1068" s="112">
        <f t="shared" si="168"/>
        <v>5149</v>
      </c>
      <c r="D1068" s="116" t="s">
        <v>850</v>
      </c>
      <c r="E1068" s="96" t="str">
        <f t="shared" si="175"/>
        <v>Btn/Sw 49 Function (ExtPanel $65_4)</v>
      </c>
      <c r="F1068" s="95" t="s">
        <v>875</v>
      </c>
      <c r="G1068" s="95">
        <v>255</v>
      </c>
      <c r="H1068" s="95" t="s">
        <v>807</v>
      </c>
      <c r="J1068" s="131" t="str">
        <f t="shared" si="172"/>
        <v>Btn/Sw 49 Function (ExtPanel $65_4), input pin will be mapped to tab index # (254=input not used, 255=table end marker)</v>
      </c>
      <c r="K1068" s="98" t="str">
        <f t="shared" si="174"/>
        <v>5149,"Btn/Sw 49 Function (ExtPanel $65_4)",0,"eep_valid",255,DropDownBtn,"Btn/Sw 49 Function (ExtPanel $65_4), input pin will be mapped to tab index # (254=input not used, 255=table end marker)"</v>
      </c>
    </row>
    <row r="1069" spans="1:11" ht="15" customHeight="1" x14ac:dyDescent="0.2">
      <c r="A1069" s="95">
        <v>50</v>
      </c>
      <c r="C1069" s="112">
        <f t="shared" si="168"/>
        <v>5150</v>
      </c>
      <c r="D1069" s="116" t="s">
        <v>850</v>
      </c>
      <c r="E1069" s="96" t="str">
        <f t="shared" si="175"/>
        <v>Btn/Sw 50 Function (ExtPanel $65_4)</v>
      </c>
      <c r="F1069" s="95" t="s">
        <v>875</v>
      </c>
      <c r="G1069" s="95">
        <v>255</v>
      </c>
      <c r="H1069" s="95" t="s">
        <v>807</v>
      </c>
      <c r="J1069" s="131" t="str">
        <f t="shared" si="172"/>
        <v>Btn/Sw 50 Function (ExtPanel $65_4), input pin will be mapped to tab index # (254=input not used, 255=table end marker)</v>
      </c>
      <c r="K1069" s="98" t="str">
        <f t="shared" si="174"/>
        <v>5150,"Btn/Sw 50 Function (ExtPanel $65_4)",0,"eep_valid",255,DropDownBtn,"Btn/Sw 50 Function (ExtPanel $65_4), input pin will be mapped to tab index # (254=input not used, 255=table end marker)"</v>
      </c>
    </row>
    <row r="1070" spans="1:11" ht="15" customHeight="1" x14ac:dyDescent="0.2">
      <c r="A1070" s="95">
        <v>51</v>
      </c>
      <c r="C1070" s="112">
        <f t="shared" si="168"/>
        <v>5151</v>
      </c>
      <c r="D1070" s="116" t="s">
        <v>850</v>
      </c>
      <c r="E1070" s="96" t="str">
        <f t="shared" si="175"/>
        <v>Btn/Sw 51 Function (ExtPanel $65_4)</v>
      </c>
      <c r="F1070" s="95" t="s">
        <v>875</v>
      </c>
      <c r="G1070" s="95">
        <v>255</v>
      </c>
      <c r="H1070" s="95" t="s">
        <v>807</v>
      </c>
      <c r="J1070" s="131" t="str">
        <f t="shared" si="172"/>
        <v>Btn/Sw 51 Function (ExtPanel $65_4), input pin will be mapped to tab index # (254=input not used, 255=table end marker)</v>
      </c>
      <c r="K1070" s="98" t="str">
        <f t="shared" si="174"/>
        <v>5151,"Btn/Sw 51 Function (ExtPanel $65_4)",0,"eep_valid",255,DropDownBtn,"Btn/Sw 51 Function (ExtPanel $65_4), input pin will be mapped to tab index # (254=input not used, 255=table end marker)"</v>
      </c>
    </row>
    <row r="1071" spans="1:11" ht="15" customHeight="1" x14ac:dyDescent="0.2">
      <c r="A1071" s="95">
        <v>52</v>
      </c>
      <c r="C1071" s="112">
        <f t="shared" si="168"/>
        <v>5152</v>
      </c>
      <c r="D1071" s="116" t="s">
        <v>850</v>
      </c>
      <c r="E1071" s="96" t="str">
        <f t="shared" si="175"/>
        <v>Btn/Sw 52 Function (ExtPanel $65_4)</v>
      </c>
      <c r="F1071" s="95" t="s">
        <v>875</v>
      </c>
      <c r="G1071" s="95">
        <v>255</v>
      </c>
      <c r="H1071" s="95" t="s">
        <v>807</v>
      </c>
      <c r="J1071" s="131" t="str">
        <f t="shared" si="172"/>
        <v>Btn/Sw 52 Function (ExtPanel $65_4), input pin will be mapped to tab index # (254=input not used, 255=table end marker)</v>
      </c>
      <c r="K1071" s="98" t="str">
        <f t="shared" si="174"/>
        <v>5152,"Btn/Sw 52 Function (ExtPanel $65_4)",0,"eep_valid",255,DropDownBtn,"Btn/Sw 52 Function (ExtPanel $65_4), input pin will be mapped to tab index # (254=input not used, 255=table end marker)"</v>
      </c>
    </row>
    <row r="1072" spans="1:11" ht="15" customHeight="1" x14ac:dyDescent="0.2">
      <c r="A1072" s="95">
        <v>53</v>
      </c>
      <c r="C1072" s="112">
        <f t="shared" si="168"/>
        <v>5153</v>
      </c>
      <c r="D1072" s="116" t="s">
        <v>850</v>
      </c>
      <c r="E1072" s="96" t="str">
        <f t="shared" si="175"/>
        <v>Btn/Sw 53 Function (ExtPanel $65_4)</v>
      </c>
      <c r="F1072" s="95" t="s">
        <v>875</v>
      </c>
      <c r="G1072" s="95">
        <v>255</v>
      </c>
      <c r="H1072" s="95" t="s">
        <v>807</v>
      </c>
      <c r="J1072" s="131" t="str">
        <f t="shared" si="172"/>
        <v>Btn/Sw 53 Function (ExtPanel $65_4), input pin will be mapped to tab index # (254=input not used, 255=table end marker)</v>
      </c>
      <c r="K1072" s="98" t="str">
        <f t="shared" si="174"/>
        <v>5153,"Btn/Sw 53 Function (ExtPanel $65_4)",0,"eep_valid",255,DropDownBtn,"Btn/Sw 53 Function (ExtPanel $65_4), input pin will be mapped to tab index # (254=input not used, 255=table end marker)"</v>
      </c>
    </row>
    <row r="1073" spans="1:17" ht="15" customHeight="1" x14ac:dyDescent="0.2">
      <c r="A1073" s="95">
        <v>54</v>
      </c>
      <c r="C1073" s="112">
        <f t="shared" si="168"/>
        <v>5154</v>
      </c>
      <c r="D1073" s="116" t="s">
        <v>850</v>
      </c>
      <c r="E1073" s="96" t="str">
        <f t="shared" si="175"/>
        <v>Btn/Sw 54 Function (ExtPanel $65_4)</v>
      </c>
      <c r="F1073" s="95" t="s">
        <v>875</v>
      </c>
      <c r="G1073" s="95">
        <v>255</v>
      </c>
      <c r="H1073" s="95" t="s">
        <v>807</v>
      </c>
      <c r="J1073" s="131" t="str">
        <f t="shared" si="172"/>
        <v>Btn/Sw 54 Function (ExtPanel $65_4), input pin will be mapped to tab index # (254=input not used, 255=table end marker)</v>
      </c>
      <c r="K1073" s="98" t="str">
        <f t="shared" si="174"/>
        <v>5154,"Btn/Sw 54 Function (ExtPanel $65_4)",0,"eep_valid",255,DropDownBtn,"Btn/Sw 54 Function (ExtPanel $65_4), input pin will be mapped to tab index # (254=input not used, 255=table end marker)"</v>
      </c>
    </row>
    <row r="1074" spans="1:17" ht="15" customHeight="1" x14ac:dyDescent="0.2">
      <c r="A1074" s="95">
        <v>55</v>
      </c>
      <c r="C1074" s="112">
        <f t="shared" si="168"/>
        <v>5155</v>
      </c>
      <c r="D1074" s="116" t="s">
        <v>850</v>
      </c>
      <c r="E1074" s="96" t="str">
        <f t="shared" si="175"/>
        <v>Btn/Sw 55 Function (ExtPanel $65_4)</v>
      </c>
      <c r="F1074" s="95" t="s">
        <v>875</v>
      </c>
      <c r="G1074" s="95">
        <v>255</v>
      </c>
      <c r="H1074" s="95" t="s">
        <v>807</v>
      </c>
      <c r="J1074" s="131" t="str">
        <f t="shared" si="172"/>
        <v>Btn/Sw 55 Function (ExtPanel $65_4), input pin will be mapped to tab index # (254=input not used, 255=table end marker)</v>
      </c>
      <c r="K1074" s="98" t="str">
        <f t="shared" si="174"/>
        <v>5155,"Btn/Sw 55 Function (ExtPanel $65_4)",0,"eep_valid",255,DropDownBtn,"Btn/Sw 55 Function (ExtPanel $65_4), input pin will be mapped to tab index # (254=input not used, 255=table end marker)"</v>
      </c>
    </row>
    <row r="1075" spans="1:17" ht="15" customHeight="1" x14ac:dyDescent="0.2">
      <c r="A1075" s="95">
        <v>56</v>
      </c>
      <c r="C1075" s="112">
        <f t="shared" si="168"/>
        <v>5156</v>
      </c>
      <c r="D1075" s="116" t="s">
        <v>850</v>
      </c>
      <c r="E1075" s="96" t="str">
        <f t="shared" ref="E1075:E1082" si="176">CONCATENATE("Btn/Sw ",A1075," Function (ExtPanel $65_5)")</f>
        <v>Btn/Sw 56 Function (ExtPanel $65_5)</v>
      </c>
      <c r="F1075" s="95" t="s">
        <v>875</v>
      </c>
      <c r="G1075" s="95">
        <v>255</v>
      </c>
      <c r="H1075" s="95" t="s">
        <v>807</v>
      </c>
      <c r="J1075" s="131" t="str">
        <f t="shared" si="172"/>
        <v>Btn/Sw 56 Function (ExtPanel $65_5), input pin will be mapped to tab index # (254=input not used, 255=table end marker)</v>
      </c>
      <c r="K1075" s="98" t="str">
        <f t="shared" si="174"/>
        <v>5156,"Btn/Sw 56 Function (ExtPanel $65_5)",0,"eep_valid",255,DropDownBtn,"Btn/Sw 56 Function (ExtPanel $65_5), input pin will be mapped to tab index # (254=input not used, 255=table end marker)"</v>
      </c>
    </row>
    <row r="1076" spans="1:17" ht="15" customHeight="1" x14ac:dyDescent="0.2">
      <c r="A1076" s="95">
        <v>57</v>
      </c>
      <c r="C1076" s="112">
        <f t="shared" si="168"/>
        <v>5157</v>
      </c>
      <c r="D1076" s="116" t="s">
        <v>850</v>
      </c>
      <c r="E1076" s="96" t="str">
        <f t="shared" si="176"/>
        <v>Btn/Sw 57 Function (ExtPanel $65_5)</v>
      </c>
      <c r="F1076" s="95" t="s">
        <v>875</v>
      </c>
      <c r="G1076" s="95">
        <v>255</v>
      </c>
      <c r="H1076" s="95" t="s">
        <v>807</v>
      </c>
      <c r="J1076" s="131" t="str">
        <f t="shared" si="172"/>
        <v>Btn/Sw 57 Function (ExtPanel $65_5), input pin will be mapped to tab index # (254=input not used, 255=table end marker)</v>
      </c>
      <c r="K1076" s="98" t="str">
        <f t="shared" si="174"/>
        <v>5157,"Btn/Sw 57 Function (ExtPanel $65_5)",0,"eep_valid",255,DropDownBtn,"Btn/Sw 57 Function (ExtPanel $65_5), input pin will be mapped to tab index # (254=input not used, 255=table end marker)"</v>
      </c>
    </row>
    <row r="1077" spans="1:17" ht="15" customHeight="1" x14ac:dyDescent="0.2">
      <c r="A1077" s="95">
        <v>58</v>
      </c>
      <c r="C1077" s="112">
        <f t="shared" si="168"/>
        <v>5158</v>
      </c>
      <c r="D1077" s="116" t="s">
        <v>850</v>
      </c>
      <c r="E1077" s="96" t="str">
        <f t="shared" si="176"/>
        <v>Btn/Sw 58 Function (ExtPanel $65_5)</v>
      </c>
      <c r="F1077" s="95" t="s">
        <v>875</v>
      </c>
      <c r="G1077" s="95">
        <v>255</v>
      </c>
      <c r="H1077" s="95" t="s">
        <v>807</v>
      </c>
      <c r="J1077" s="131" t="str">
        <f t="shared" si="172"/>
        <v>Btn/Sw 58 Function (ExtPanel $65_5), input pin will be mapped to tab index # (254=input not used, 255=table end marker)</v>
      </c>
      <c r="K1077" s="98" t="str">
        <f t="shared" si="174"/>
        <v>5158,"Btn/Sw 58 Function (ExtPanel $65_5)",0,"eep_valid",255,DropDownBtn,"Btn/Sw 58 Function (ExtPanel $65_5), input pin will be mapped to tab index # (254=input not used, 255=table end marker)"</v>
      </c>
    </row>
    <row r="1078" spans="1:17" ht="15" customHeight="1" x14ac:dyDescent="0.2">
      <c r="A1078" s="95">
        <v>59</v>
      </c>
      <c r="C1078" s="112">
        <f t="shared" si="168"/>
        <v>5159</v>
      </c>
      <c r="D1078" s="116" t="s">
        <v>850</v>
      </c>
      <c r="E1078" s="96" t="str">
        <f t="shared" si="176"/>
        <v>Btn/Sw 59 Function (ExtPanel $65_5)</v>
      </c>
      <c r="F1078" s="95" t="s">
        <v>875</v>
      </c>
      <c r="G1078" s="95">
        <v>255</v>
      </c>
      <c r="H1078" s="95" t="s">
        <v>807</v>
      </c>
      <c r="J1078" s="131" t="str">
        <f t="shared" si="172"/>
        <v>Btn/Sw 59 Function (ExtPanel $65_5), input pin will be mapped to tab index # (254=input not used, 255=table end marker)</v>
      </c>
      <c r="K1078" s="98" t="str">
        <f t="shared" si="174"/>
        <v>5159,"Btn/Sw 59 Function (ExtPanel $65_5)",0,"eep_valid",255,DropDownBtn,"Btn/Sw 59 Function (ExtPanel $65_5), input pin will be mapped to tab index # (254=input not used, 255=table end marker)"</v>
      </c>
    </row>
    <row r="1079" spans="1:17" ht="15" customHeight="1" x14ac:dyDescent="0.2">
      <c r="A1079" s="95">
        <v>60</v>
      </c>
      <c r="C1079" s="112">
        <f t="shared" si="168"/>
        <v>5160</v>
      </c>
      <c r="D1079" s="116" t="s">
        <v>850</v>
      </c>
      <c r="E1079" s="96" t="str">
        <f t="shared" si="176"/>
        <v>Btn/Sw 60 Function (ExtPanel $65_5)</v>
      </c>
      <c r="F1079" s="95" t="s">
        <v>875</v>
      </c>
      <c r="G1079" s="95">
        <v>255</v>
      </c>
      <c r="H1079" s="95" t="s">
        <v>807</v>
      </c>
      <c r="J1079" s="131" t="str">
        <f t="shared" si="172"/>
        <v>Btn/Sw 60 Function (ExtPanel $65_5), input pin will be mapped to tab index # (254=input not used, 255=table end marker)</v>
      </c>
      <c r="K1079" s="98" t="str">
        <f t="shared" si="174"/>
        <v>5160,"Btn/Sw 60 Function (ExtPanel $65_5)",0,"eep_valid",255,DropDownBtn,"Btn/Sw 60 Function (ExtPanel $65_5), input pin will be mapped to tab index # (254=input not used, 255=table end marker)"</v>
      </c>
    </row>
    <row r="1080" spans="1:17" ht="15" customHeight="1" x14ac:dyDescent="0.2">
      <c r="A1080" s="95">
        <v>61</v>
      </c>
      <c r="C1080" s="112">
        <f t="shared" si="168"/>
        <v>5161</v>
      </c>
      <c r="D1080" s="116" t="s">
        <v>850</v>
      </c>
      <c r="E1080" s="96" t="str">
        <f t="shared" si="176"/>
        <v>Btn/Sw 61 Function (ExtPanel $65_5)</v>
      </c>
      <c r="F1080" s="95" t="s">
        <v>875</v>
      </c>
      <c r="G1080" s="95">
        <v>255</v>
      </c>
      <c r="H1080" s="95" t="s">
        <v>807</v>
      </c>
      <c r="J1080" s="131" t="str">
        <f t="shared" si="172"/>
        <v>Btn/Sw 61 Function (ExtPanel $65_5), input pin will be mapped to tab index # (254=input not used, 255=table end marker)</v>
      </c>
      <c r="K1080" s="98" t="str">
        <f t="shared" si="174"/>
        <v>5161,"Btn/Sw 61 Function (ExtPanel $65_5)",0,"eep_valid",255,DropDownBtn,"Btn/Sw 61 Function (ExtPanel $65_5), input pin will be mapped to tab index # (254=input not used, 255=table end marker)"</v>
      </c>
    </row>
    <row r="1081" spans="1:17" ht="15" customHeight="1" x14ac:dyDescent="0.2">
      <c r="A1081" s="95">
        <v>62</v>
      </c>
      <c r="C1081" s="112">
        <f t="shared" si="168"/>
        <v>5162</v>
      </c>
      <c r="D1081" s="116" t="s">
        <v>850</v>
      </c>
      <c r="E1081" s="96" t="str">
        <f t="shared" si="176"/>
        <v>Btn/Sw 62 Function (ExtPanel $65_5)</v>
      </c>
      <c r="F1081" s="95" t="s">
        <v>875</v>
      </c>
      <c r="G1081" s="95">
        <v>255</v>
      </c>
      <c r="H1081" s="95" t="s">
        <v>807</v>
      </c>
      <c r="J1081" s="131" t="str">
        <f t="shared" si="172"/>
        <v>Btn/Sw 62 Function (ExtPanel $65_5), input pin will be mapped to tab index # (254=input not used, 255=table end marker)</v>
      </c>
      <c r="K1081" s="98" t="str">
        <f t="shared" si="174"/>
        <v>5162,"Btn/Sw 62 Function (ExtPanel $65_5)",0,"eep_valid",255,DropDownBtn,"Btn/Sw 62 Function (ExtPanel $65_5), input pin will be mapped to tab index # (254=input not used, 255=table end marker)"</v>
      </c>
    </row>
    <row r="1082" spans="1:17" ht="15" customHeight="1" x14ac:dyDescent="0.2">
      <c r="A1082" s="95">
        <v>63</v>
      </c>
      <c r="C1082" s="112">
        <f t="shared" si="168"/>
        <v>5163</v>
      </c>
      <c r="D1082" s="116" t="s">
        <v>850</v>
      </c>
      <c r="E1082" s="96" t="str">
        <f t="shared" si="176"/>
        <v>Btn/Sw 63 Function (ExtPanel $65_5)</v>
      </c>
      <c r="F1082" s="95" t="s">
        <v>875</v>
      </c>
      <c r="G1082" s="95">
        <v>255</v>
      </c>
      <c r="H1082" s="95" t="s">
        <v>807</v>
      </c>
      <c r="J1082" s="131" t="str">
        <f t="shared" si="172"/>
        <v>Btn/Sw 63 Function (ExtPanel $65_5), input pin will be mapped to tab index # (254=input not used, 255=table end marker)</v>
      </c>
      <c r="K1082" s="98" t="str">
        <f t="shared" si="174"/>
        <v>5163,"Btn/Sw 63 Function (ExtPanel $65_5)",0,"eep_valid",255,DropDownBtn,"Btn/Sw 63 Function (ExtPanel $65_5), input pin will be mapped to tab index # (254=input not used, 255=table end marker)"</v>
      </c>
    </row>
    <row r="1083" spans="1:17" s="93" customFormat="1" ht="15" customHeight="1" x14ac:dyDescent="0.2">
      <c r="A1083" s="120"/>
      <c r="C1083" s="108" t="s">
        <v>228</v>
      </c>
      <c r="D1083" s="108"/>
      <c r="E1083" s="109" t="s">
        <v>1251</v>
      </c>
      <c r="F1083" s="108" t="s">
        <v>814</v>
      </c>
      <c r="G1083" s="95">
        <v>0</v>
      </c>
      <c r="H1083" s="108" t="s">
        <v>234</v>
      </c>
      <c r="I1083" s="108"/>
      <c r="J1083" s="133" t="s">
        <v>1328</v>
      </c>
      <c r="K1083" s="98" t="str">
        <f t="shared" si="174"/>
        <v>#,"Menu Enables Part 1",0,"Menu Enables",0,None,"Enable Table saved to EEPROM startup defaults"</v>
      </c>
      <c r="N1083" s="108"/>
      <c r="O1083" s="108"/>
      <c r="P1083" s="108"/>
      <c r="Q1083" s="108"/>
    </row>
    <row r="1084" spans="1:17" ht="15" customHeight="1" x14ac:dyDescent="0.2">
      <c r="C1084" s="95">
        <v>6000</v>
      </c>
      <c r="D1084" s="87" t="str">
        <f>'Menü-Tabellen'!B2</f>
        <v xml:space="preserve">HX3 Preset   </v>
      </c>
      <c r="E1084" s="96" t="str">
        <f>CONCATENATE("Enable '",D1084,"'")</f>
        <v>Enable 'HX3 Preset   '</v>
      </c>
      <c r="F1084" s="95" t="s">
        <v>875</v>
      </c>
      <c r="G1084" s="95">
        <v>255</v>
      </c>
      <c r="H1084" s="95" t="s">
        <v>233</v>
      </c>
      <c r="J1084" s="131" t="str">
        <f t="shared" ref="J1084:J1115" si="177">CONCATENATE("Menu Entry '",D1084,"' enabled when ON, otherwise skipped")</f>
        <v>Menu Entry 'HX3 Preset   ' enabled when ON, otherwise skipped</v>
      </c>
      <c r="K1084" s="98" t="str">
        <f t="shared" si="174"/>
        <v>6000,"Enable 'HX3 Preset   '",0,"eep_valid",255,Button,"Menu Entry 'HX3 Preset   ' enabled when ON, otherwise skipped"</v>
      </c>
    </row>
    <row r="1085" spans="1:17" ht="15" customHeight="1" x14ac:dyDescent="0.2">
      <c r="C1085" s="128">
        <f>C1084+1</f>
        <v>6001</v>
      </c>
      <c r="D1085" s="87" t="str">
        <f>'Menü-Tabellen'!B3</f>
        <v xml:space="preserve">Voice Upper  </v>
      </c>
      <c r="E1085" s="96" t="str">
        <f t="shared" ref="E1085:E1147" si="178">CONCATENATE("Enable '",D1085,"'")</f>
        <v>Enable 'Voice Upper  '</v>
      </c>
      <c r="F1085" s="95" t="s">
        <v>875</v>
      </c>
      <c r="G1085" s="95">
        <v>255</v>
      </c>
      <c r="H1085" s="95" t="s">
        <v>233</v>
      </c>
      <c r="J1085" s="131" t="str">
        <f t="shared" si="177"/>
        <v>Menu Entry 'Voice Upper  ' enabled when ON, otherwise skipped</v>
      </c>
      <c r="K1085" s="98" t="str">
        <f t="shared" si="174"/>
        <v>6001,"Enable 'Voice Upper  '",0,"eep_valid",255,Button,"Menu Entry 'Voice Upper  ' enabled when ON, otherwise skipped"</v>
      </c>
    </row>
    <row r="1086" spans="1:17" ht="15" customHeight="1" x14ac:dyDescent="0.2">
      <c r="C1086" s="128">
        <f t="shared" ref="C1086:C1146" si="179">C1085+1</f>
        <v>6002</v>
      </c>
      <c r="D1086" s="87" t="str">
        <f>'Menü-Tabellen'!B4</f>
        <v xml:space="preserve">Voice Lower  </v>
      </c>
      <c r="E1086" s="96" t="str">
        <f t="shared" si="178"/>
        <v>Enable 'Voice Lower  '</v>
      </c>
      <c r="F1086" s="95" t="s">
        <v>875</v>
      </c>
      <c r="G1086" s="95">
        <v>255</v>
      </c>
      <c r="H1086" s="95" t="s">
        <v>233</v>
      </c>
      <c r="J1086" s="131" t="str">
        <f t="shared" si="177"/>
        <v>Menu Entry 'Voice Lower  ' enabled when ON, otherwise skipped</v>
      </c>
      <c r="K1086" s="98" t="str">
        <f t="shared" si="174"/>
        <v>6002,"Enable 'Voice Lower  '",0,"eep_valid",255,Button,"Menu Entry 'Voice Lower  ' enabled when ON, otherwise skipped"</v>
      </c>
    </row>
    <row r="1087" spans="1:17" ht="15" customHeight="1" x14ac:dyDescent="0.2">
      <c r="C1087" s="128">
        <f t="shared" si="179"/>
        <v>6003</v>
      </c>
      <c r="D1087" s="87" t="str">
        <f>'Menü-Tabellen'!B5</f>
        <v xml:space="preserve">Voice Pedal  </v>
      </c>
      <c r="E1087" s="96" t="str">
        <f t="shared" si="178"/>
        <v>Enable 'Voice Pedal  '</v>
      </c>
      <c r="F1087" s="95" t="s">
        <v>875</v>
      </c>
      <c r="G1087" s="95">
        <v>255</v>
      </c>
      <c r="H1087" s="95" t="s">
        <v>233</v>
      </c>
      <c r="J1087" s="131" t="str">
        <f t="shared" si="177"/>
        <v>Menu Entry 'Voice Pedal  ' enabled when ON, otherwise skipped</v>
      </c>
      <c r="K1087" s="98" t="str">
        <f t="shared" si="174"/>
        <v>6003,"Enable 'Voice Pedal  '",0,"eep_valid",255,Button,"Menu Entry 'Voice Pedal  ' enabled when ON, otherwise skipped"</v>
      </c>
    </row>
    <row r="1088" spans="1:17" ht="15" customHeight="1" x14ac:dyDescent="0.2">
      <c r="C1088" s="128">
        <f t="shared" si="179"/>
        <v>6004</v>
      </c>
      <c r="D1088" s="87" t="str">
        <f>'Menü-Tabellen'!B6</f>
        <v>Master Volume</v>
      </c>
      <c r="E1088" s="96" t="str">
        <f t="shared" si="178"/>
        <v>Enable 'Master Volume'</v>
      </c>
      <c r="F1088" s="95" t="s">
        <v>875</v>
      </c>
      <c r="G1088" s="95">
        <v>255</v>
      </c>
      <c r="H1088" s="95" t="s">
        <v>233</v>
      </c>
      <c r="J1088" s="131" t="str">
        <f t="shared" si="177"/>
        <v>Menu Entry 'Master Volume' enabled when ON, otherwise skipped</v>
      </c>
      <c r="K1088" s="98" t="str">
        <f t="shared" si="174"/>
        <v>6004,"Enable 'Master Volume'",0,"eep_valid",255,Button,"Menu Entry 'Master Volume' enabled when ON, otherwise skipped"</v>
      </c>
    </row>
    <row r="1089" spans="3:11" ht="15" customHeight="1" x14ac:dyDescent="0.2">
      <c r="C1089" s="128">
        <f t="shared" si="179"/>
        <v>6005</v>
      </c>
      <c r="D1089" s="87" t="str">
        <f>'Menü-Tabellen'!B7</f>
        <v xml:space="preserve">TubeAmp Gain </v>
      </c>
      <c r="E1089" s="96" t="str">
        <f t="shared" si="178"/>
        <v>Enable 'TubeAmp Gain '</v>
      </c>
      <c r="F1089" s="95" t="s">
        <v>875</v>
      </c>
      <c r="G1089" s="95">
        <v>255</v>
      </c>
      <c r="H1089" s="95" t="s">
        <v>233</v>
      </c>
      <c r="J1089" s="131" t="str">
        <f t="shared" si="177"/>
        <v>Menu Entry 'TubeAmp Gain ' enabled when ON, otherwise skipped</v>
      </c>
      <c r="K1089" s="98" t="str">
        <f t="shared" si="174"/>
        <v>6005,"Enable 'TubeAmp Gain '",0,"eep_valid",255,Button,"Menu Entry 'TubeAmp Gain ' enabled when ON, otherwise skipped"</v>
      </c>
    </row>
    <row r="1090" spans="3:11" ht="15" customHeight="1" x14ac:dyDescent="0.2">
      <c r="C1090" s="128">
        <f t="shared" si="179"/>
        <v>6006</v>
      </c>
      <c r="D1090" s="87" t="str">
        <f>'Menü-Tabellen'!B8</f>
        <v>TubeAmpBypass</v>
      </c>
      <c r="E1090" s="96" t="str">
        <f t="shared" si="178"/>
        <v>Enable 'TubeAmpBypass'</v>
      </c>
      <c r="F1090" s="95" t="s">
        <v>875</v>
      </c>
      <c r="G1090" s="95">
        <v>255</v>
      </c>
      <c r="H1090" s="95" t="s">
        <v>233</v>
      </c>
      <c r="J1090" s="131" t="str">
        <f t="shared" si="177"/>
        <v>Menu Entry 'TubeAmpBypass' enabled when ON, otherwise skipped</v>
      </c>
      <c r="K1090" s="98" t="str">
        <f t="shared" si="174"/>
        <v>6006,"Enable 'TubeAmpBypass'",0,"eep_valid",255,Button,"Menu Entry 'TubeAmpBypass' enabled when ON, otherwise skipped"</v>
      </c>
    </row>
    <row r="1091" spans="3:11" ht="15" customHeight="1" x14ac:dyDescent="0.2">
      <c r="C1091" s="128">
        <f t="shared" si="179"/>
        <v>6007</v>
      </c>
      <c r="D1091" s="87" t="str">
        <f>'Menü-Tabellen'!B9</f>
        <v xml:space="preserve">Rotary Motor </v>
      </c>
      <c r="E1091" s="96" t="str">
        <f t="shared" si="178"/>
        <v>Enable 'Rotary Motor '</v>
      </c>
      <c r="F1091" s="95" t="s">
        <v>875</v>
      </c>
      <c r="G1091" s="95">
        <v>255</v>
      </c>
      <c r="H1091" s="95" t="s">
        <v>233</v>
      </c>
      <c r="J1091" s="131" t="str">
        <f t="shared" si="177"/>
        <v>Menu Entry 'Rotary Motor ' enabled when ON, otherwise skipped</v>
      </c>
      <c r="K1091" s="98" t="str">
        <f t="shared" si="174"/>
        <v>6007,"Enable 'Rotary Motor '",0,"eep_valid",255,Button,"Menu Entry 'Rotary Motor ' enabled when ON, otherwise skipped"</v>
      </c>
    </row>
    <row r="1092" spans="3:11" ht="15" customHeight="1" x14ac:dyDescent="0.2">
      <c r="C1092" s="128">
        <f t="shared" si="179"/>
        <v>6008</v>
      </c>
      <c r="D1092" s="87" t="str">
        <f>'Menü-Tabellen'!B10</f>
        <v xml:space="preserve">Rotary Fast  </v>
      </c>
      <c r="E1092" s="96" t="str">
        <f t="shared" si="178"/>
        <v>Enable 'Rotary Fast  '</v>
      </c>
      <c r="F1092" s="95" t="s">
        <v>875</v>
      </c>
      <c r="G1092" s="95">
        <v>255</v>
      </c>
      <c r="H1092" s="95" t="s">
        <v>233</v>
      </c>
      <c r="J1092" s="131" t="str">
        <f t="shared" si="177"/>
        <v>Menu Entry 'Rotary Fast  ' enabled when ON, otherwise skipped</v>
      </c>
      <c r="K1092" s="98" t="str">
        <f t="shared" si="174"/>
        <v>6008,"Enable 'Rotary Fast  '",0,"eep_valid",255,Button,"Menu Entry 'Rotary Fast  ' enabled when ON, otherwise skipped"</v>
      </c>
    </row>
    <row r="1093" spans="3:11" ht="15" customHeight="1" x14ac:dyDescent="0.2">
      <c r="C1093" s="128">
        <f t="shared" si="179"/>
        <v>6009</v>
      </c>
      <c r="D1093" s="87" t="str">
        <f>'Menü-Tabellen'!B11</f>
        <v>Rotary Bypass</v>
      </c>
      <c r="E1093" s="96" t="str">
        <f t="shared" si="178"/>
        <v>Enable 'Rotary Bypass'</v>
      </c>
      <c r="F1093" s="95" t="s">
        <v>875</v>
      </c>
      <c r="G1093" s="95">
        <v>255</v>
      </c>
      <c r="H1093" s="95" t="s">
        <v>233</v>
      </c>
      <c r="J1093" s="131" t="str">
        <f t="shared" si="177"/>
        <v>Menu Entry 'Rotary Bypass' enabled when ON, otherwise skipped</v>
      </c>
      <c r="K1093" s="98" t="str">
        <f t="shared" si="174"/>
        <v>6009,"Enable 'Rotary Bypass'",0,"eep_valid",255,Button,"Menu Entry 'Rotary Bypass' enabled when ON, otherwise skipped"</v>
      </c>
    </row>
    <row r="1094" spans="3:11" ht="15" customHeight="1" x14ac:dyDescent="0.2">
      <c r="C1094" s="128">
        <f t="shared" si="179"/>
        <v>6010</v>
      </c>
      <c r="D1094" s="87" t="str">
        <f>'Menü-Tabellen'!B12</f>
        <v xml:space="preserve">Percussion   </v>
      </c>
      <c r="E1094" s="96" t="str">
        <f t="shared" si="178"/>
        <v>Enable 'Percussion   '</v>
      </c>
      <c r="F1094" s="95" t="s">
        <v>875</v>
      </c>
      <c r="G1094" s="95">
        <v>255</v>
      </c>
      <c r="H1094" s="95" t="s">
        <v>233</v>
      </c>
      <c r="J1094" s="131" t="str">
        <f t="shared" si="177"/>
        <v>Menu Entry 'Percussion   ' enabled when ON, otherwise skipped</v>
      </c>
      <c r="K1094" s="98" t="str">
        <f t="shared" si="174"/>
        <v>6010,"Enable 'Percussion   '",0,"eep_valid",255,Button,"Menu Entry 'Percussion   ' enabled when ON, otherwise skipped"</v>
      </c>
    </row>
    <row r="1095" spans="3:11" ht="15" customHeight="1" x14ac:dyDescent="0.2">
      <c r="C1095" s="128">
        <f t="shared" si="179"/>
        <v>6011</v>
      </c>
      <c r="D1095" s="87" t="str">
        <f>'Menü-Tabellen'!B13</f>
        <v xml:space="preserve">UPR LWR Vibr </v>
      </c>
      <c r="E1095" s="96" t="str">
        <f t="shared" si="178"/>
        <v>Enable 'UPR LWR Vibr '</v>
      </c>
      <c r="F1095" s="95" t="s">
        <v>875</v>
      </c>
      <c r="G1095" s="95">
        <v>255</v>
      </c>
      <c r="H1095" s="95" t="s">
        <v>233</v>
      </c>
      <c r="J1095" s="131" t="str">
        <f t="shared" si="177"/>
        <v>Menu Entry 'UPR LWR Vibr ' enabled when ON, otherwise skipped</v>
      </c>
      <c r="K1095" s="98" t="str">
        <f t="shared" si="174"/>
        <v>6011,"Enable 'UPR LWR Vibr '",0,"eep_valid",255,Button,"Menu Entry 'UPR LWR Vibr ' enabled when ON, otherwise skipped"</v>
      </c>
    </row>
    <row r="1096" spans="3:11" ht="15" customHeight="1" x14ac:dyDescent="0.2">
      <c r="C1096" s="128">
        <f t="shared" si="179"/>
        <v>6012</v>
      </c>
      <c r="D1096" s="87" t="str">
        <f>'Menü-Tabellen'!B14</f>
        <v xml:space="preserve">UPR LWR Vibr </v>
      </c>
      <c r="E1096" s="96" t="str">
        <f t="shared" si="178"/>
        <v>Enable 'UPR LWR Vibr '</v>
      </c>
      <c r="F1096" s="95" t="s">
        <v>875</v>
      </c>
      <c r="G1096" s="95">
        <v>255</v>
      </c>
      <c r="H1096" s="95" t="s">
        <v>233</v>
      </c>
      <c r="J1096" s="131" t="str">
        <f t="shared" si="177"/>
        <v>Menu Entry 'UPR LWR Vibr ' enabled when ON, otherwise skipped</v>
      </c>
      <c r="K1096" s="98" t="str">
        <f t="shared" si="174"/>
        <v>6012,"Enable 'UPR LWR Vibr '",0,"eep_valid",255,Button,"Menu Entry 'UPR LWR Vibr ' enabled when ON, otherwise skipped"</v>
      </c>
    </row>
    <row r="1097" spans="3:11" ht="15" customHeight="1" x14ac:dyDescent="0.2">
      <c r="C1097" s="128">
        <f t="shared" si="179"/>
        <v>6013</v>
      </c>
      <c r="D1097" s="87" t="str">
        <f>'Menü-Tabellen'!B15</f>
        <v xml:space="preserve">UPR LWR Vibr </v>
      </c>
      <c r="E1097" s="96" t="str">
        <f t="shared" si="178"/>
        <v>Enable 'UPR LWR Vibr '</v>
      </c>
      <c r="F1097" s="95" t="s">
        <v>875</v>
      </c>
      <c r="G1097" s="95">
        <v>255</v>
      </c>
      <c r="H1097" s="95" t="s">
        <v>233</v>
      </c>
      <c r="J1097" s="131" t="str">
        <f t="shared" si="177"/>
        <v>Menu Entry 'UPR LWR Vibr ' enabled when ON, otherwise skipped</v>
      </c>
      <c r="K1097" s="98" t="str">
        <f t="shared" si="174"/>
        <v>6013,"Enable 'UPR LWR Vibr '",0,"eep_valid",255,Button,"Menu Entry 'UPR LWR Vibr ' enabled when ON, otherwise skipped"</v>
      </c>
    </row>
    <row r="1098" spans="3:11" ht="15" customHeight="1" x14ac:dyDescent="0.2">
      <c r="C1098" s="128">
        <f t="shared" si="179"/>
        <v>6014</v>
      </c>
      <c r="D1098" s="87" t="str">
        <f>'Menü-Tabellen'!B16</f>
        <v xml:space="preserve">Phasing Fast </v>
      </c>
      <c r="E1098" s="96" t="str">
        <f t="shared" si="178"/>
        <v>Enable 'Phasing Fast '</v>
      </c>
      <c r="F1098" s="95" t="s">
        <v>875</v>
      </c>
      <c r="G1098" s="95">
        <v>255</v>
      </c>
      <c r="H1098" s="95" t="s">
        <v>233</v>
      </c>
      <c r="J1098" s="131" t="str">
        <f t="shared" si="177"/>
        <v>Menu Entry 'Phasing Fast ' enabled when ON, otherwise skipped</v>
      </c>
      <c r="K1098" s="98" t="str">
        <f t="shared" si="174"/>
        <v>6014,"Enable 'Phasing Fast '",0,"eep_valid",255,Button,"Menu Entry 'Phasing Fast ' enabled when ON, otherwise skipped"</v>
      </c>
    </row>
    <row r="1099" spans="3:11" ht="15" customHeight="1" x14ac:dyDescent="0.2">
      <c r="C1099" s="128">
        <f t="shared" si="179"/>
        <v>6015</v>
      </c>
      <c r="D1099" s="87" t="str">
        <f>'Menü-Tabellen'!B17</f>
        <v>Phasing Upper</v>
      </c>
      <c r="E1099" s="96" t="str">
        <f t="shared" si="178"/>
        <v>Enable 'Phasing Upper'</v>
      </c>
      <c r="F1099" s="95" t="s">
        <v>875</v>
      </c>
      <c r="G1099" s="95">
        <v>255</v>
      </c>
      <c r="H1099" s="95" t="s">
        <v>233</v>
      </c>
      <c r="J1099" s="131" t="str">
        <f t="shared" si="177"/>
        <v>Menu Entry 'Phasing Upper' enabled when ON, otherwise skipped</v>
      </c>
      <c r="K1099" s="98" t="str">
        <f t="shared" si="174"/>
        <v>6015,"Enable 'Phasing Upper'",0,"eep_valid",255,Button,"Menu Entry 'Phasing Upper' enabled when ON, otherwise skipped"</v>
      </c>
    </row>
    <row r="1100" spans="3:11" ht="15" customHeight="1" x14ac:dyDescent="0.2">
      <c r="C1100" s="128">
        <f t="shared" si="179"/>
        <v>6016</v>
      </c>
      <c r="D1100" s="87" t="str">
        <f>'Menü-Tabellen'!B18</f>
        <v>Phasing Lower</v>
      </c>
      <c r="E1100" s="96" t="str">
        <f t="shared" si="178"/>
        <v>Enable 'Phasing Lower'</v>
      </c>
      <c r="F1100" s="95" t="s">
        <v>875</v>
      </c>
      <c r="G1100" s="95">
        <v>255</v>
      </c>
      <c r="H1100" s="95" t="s">
        <v>233</v>
      </c>
      <c r="J1100" s="131" t="str">
        <f t="shared" si="177"/>
        <v>Menu Entry 'Phasing Lower' enabled when ON, otherwise skipped</v>
      </c>
      <c r="K1100" s="98" t="str">
        <f t="shared" si="174"/>
        <v>6016,"Enable 'Phasing Lower'",0,"eep_valid",255,Button,"Menu Entry 'Phasing Lower' enabled when ON, otherwise skipped"</v>
      </c>
    </row>
    <row r="1101" spans="3:11" ht="15" customHeight="1" x14ac:dyDescent="0.2">
      <c r="C1101" s="128">
        <f t="shared" si="179"/>
        <v>6017</v>
      </c>
      <c r="D1101" s="87" t="str">
        <f>'Menü-Tabellen'!B19</f>
        <v xml:space="preserve">Reverb Prgm  </v>
      </c>
      <c r="E1101" s="96" t="str">
        <f t="shared" si="178"/>
        <v>Enable 'Reverb Prgm  '</v>
      </c>
      <c r="F1101" s="95" t="s">
        <v>875</v>
      </c>
      <c r="G1101" s="95">
        <v>255</v>
      </c>
      <c r="H1101" s="95" t="s">
        <v>233</v>
      </c>
      <c r="J1101" s="131" t="str">
        <f t="shared" si="177"/>
        <v>Menu Entry 'Reverb Prgm  ' enabled when ON, otherwise skipped</v>
      </c>
      <c r="K1101" s="98" t="str">
        <f t="shared" si="174"/>
        <v>6017,"Enable 'Reverb Prgm  '",0,"eep_valid",255,Button,"Menu Entry 'Reverb Prgm  ' enabled when ON, otherwise skipped"</v>
      </c>
    </row>
    <row r="1102" spans="3:11" ht="15" customHeight="1" x14ac:dyDescent="0.2">
      <c r="C1102" s="128">
        <f t="shared" si="179"/>
        <v>6018</v>
      </c>
      <c r="D1102" s="87" t="str">
        <f>'Menü-Tabellen'!B20</f>
        <v>Organ Preconf</v>
      </c>
      <c r="E1102" s="96" t="str">
        <f t="shared" si="178"/>
        <v>Enable 'Organ Preconf'</v>
      </c>
      <c r="F1102" s="95" t="s">
        <v>875</v>
      </c>
      <c r="G1102" s="95">
        <v>255</v>
      </c>
      <c r="H1102" s="95" t="s">
        <v>233</v>
      </c>
      <c r="J1102" s="131" t="str">
        <f t="shared" si="177"/>
        <v>Menu Entry 'Organ Preconf' enabled when ON, otherwise skipped</v>
      </c>
      <c r="K1102" s="98" t="str">
        <f t="shared" si="174"/>
        <v>6018,"Enable 'Organ Preconf'",0,"eep_valid",255,Button,"Menu Entry 'Organ Preconf' enabled when ON, otherwise skipped"</v>
      </c>
    </row>
    <row r="1103" spans="3:11" ht="15" customHeight="1" x14ac:dyDescent="0.2">
      <c r="C1103" s="128">
        <f t="shared" si="179"/>
        <v>6019</v>
      </c>
      <c r="D1103" s="87" t="str">
        <f>'Menü-Tabellen'!B21</f>
        <v xml:space="preserve">TG Tuning    </v>
      </c>
      <c r="E1103" s="96" t="str">
        <f t="shared" si="178"/>
        <v>Enable 'TG Tuning    '</v>
      </c>
      <c r="F1103" s="95" t="s">
        <v>875</v>
      </c>
      <c r="G1103" s="95">
        <v>255</v>
      </c>
      <c r="H1103" s="95" t="s">
        <v>233</v>
      </c>
      <c r="J1103" s="131" t="str">
        <f t="shared" si="177"/>
        <v>Menu Entry 'TG Tuning    ' enabled when ON, otherwise skipped</v>
      </c>
      <c r="K1103" s="98" t="str">
        <f t="shared" si="174"/>
        <v>6019,"Enable 'TG Tuning    '",0,"eep_valid",255,Button,"Menu Entry 'TG Tuning    ' enabled when ON, otherwise skipped"</v>
      </c>
    </row>
    <row r="1104" spans="3:11" ht="15" customHeight="1" x14ac:dyDescent="0.2">
      <c r="C1104" s="128">
        <f t="shared" si="179"/>
        <v>6020</v>
      </c>
      <c r="D1104" s="87" t="str">
        <f>'Menü-Tabellen'!B22</f>
        <v>MIDI Transpos</v>
      </c>
      <c r="E1104" s="96" t="str">
        <f t="shared" si="178"/>
        <v>Enable 'MIDI Transpos'</v>
      </c>
      <c r="F1104" s="95" t="s">
        <v>875</v>
      </c>
      <c r="G1104" s="95">
        <v>255</v>
      </c>
      <c r="H1104" s="95" t="s">
        <v>233</v>
      </c>
      <c r="J1104" s="131" t="str">
        <f t="shared" si="177"/>
        <v>Menu Entry 'MIDI Transpos' enabled when ON, otherwise skipped</v>
      </c>
      <c r="K1104" s="98" t="str">
        <f t="shared" si="174"/>
        <v>6020,"Enable 'MIDI Transpos'",0,"eep_valid",255,Button,"Menu Entry 'MIDI Transpos' enabled when ON, otherwise skipped"</v>
      </c>
    </row>
    <row r="1105" spans="3:11" ht="15" customHeight="1" x14ac:dyDescent="0.2">
      <c r="C1105" s="128">
        <f t="shared" si="179"/>
        <v>6021</v>
      </c>
      <c r="D1105" s="87" t="str">
        <f>'Menü-Tabellen'!B23</f>
        <v xml:space="preserve">LED Dimmer   </v>
      </c>
      <c r="E1105" s="96" t="str">
        <f t="shared" si="178"/>
        <v>Enable 'LED Dimmer   '</v>
      </c>
      <c r="F1105" s="95" t="s">
        <v>875</v>
      </c>
      <c r="G1105" s="95">
        <v>255</v>
      </c>
      <c r="H1105" s="95" t="s">
        <v>233</v>
      </c>
      <c r="J1105" s="131" t="str">
        <f t="shared" si="177"/>
        <v>Menu Entry 'LED Dimmer   ' enabled when ON, otherwise skipped</v>
      </c>
      <c r="K1105" s="98" t="str">
        <f t="shared" si="174"/>
        <v>6021,"Enable 'LED Dimmer   '",0,"eep_valid",255,Button,"Menu Entry 'LED Dimmer   ' enabled when ON, otherwise skipped"</v>
      </c>
    </row>
    <row r="1106" spans="3:11" ht="15" customHeight="1" x14ac:dyDescent="0.2">
      <c r="C1106" s="128">
        <f t="shared" si="179"/>
        <v>6022</v>
      </c>
      <c r="D1106" s="87" t="str">
        <f>'Menü-Tabellen'!B24</f>
        <v xml:space="preserve">SD File Exec </v>
      </c>
      <c r="E1106" s="96" t="str">
        <f t="shared" si="178"/>
        <v>Enable 'SD File Exec '</v>
      </c>
      <c r="F1106" s="95" t="s">
        <v>875</v>
      </c>
      <c r="G1106" s="95">
        <v>255</v>
      </c>
      <c r="H1106" s="95" t="s">
        <v>233</v>
      </c>
      <c r="J1106" s="131" t="str">
        <f t="shared" si="177"/>
        <v>Menu Entry 'SD File Exec ' enabled when ON, otherwise skipped</v>
      </c>
      <c r="K1106" s="98" t="str">
        <f t="shared" si="174"/>
        <v>6022,"Enable 'SD File Exec '",0,"eep_valid",255,Button,"Menu Entry 'SD File Exec ' enabled when ON, otherwise skipped"</v>
      </c>
    </row>
    <row r="1107" spans="3:11" ht="15" customHeight="1" x14ac:dyDescent="0.2">
      <c r="C1107" s="128">
        <f t="shared" si="179"/>
        <v>6023</v>
      </c>
      <c r="D1107" s="87" t="str">
        <f>'Menü-Tabellen'!B25</f>
        <v>WiFi Init Def</v>
      </c>
      <c r="E1107" s="96" t="str">
        <f t="shared" si="178"/>
        <v>Enable 'WiFi Init Def'</v>
      </c>
      <c r="F1107" s="95" t="s">
        <v>875</v>
      </c>
      <c r="G1107" s="95">
        <v>255</v>
      </c>
      <c r="H1107" s="95" t="s">
        <v>233</v>
      </c>
      <c r="J1107" s="131" t="str">
        <f t="shared" si="177"/>
        <v>Menu Entry 'WiFi Init Def' enabled when ON, otherwise skipped</v>
      </c>
      <c r="K1107" s="98" t="str">
        <f t="shared" si="174"/>
        <v>6023,"Enable 'WiFi Init Def'",0,"eep_valid",255,Button,"Menu Entry 'WiFi Init Def' enabled when ON, otherwise skipped"</v>
      </c>
    </row>
    <row r="1108" spans="3:11" ht="15" customHeight="1" x14ac:dyDescent="0.2">
      <c r="C1108" s="128">
        <f t="shared" si="179"/>
        <v>6024</v>
      </c>
      <c r="D1108" s="87" t="str">
        <f>'Menü-Tabellen'!B26</f>
        <v xml:space="preserve">UpperDB 16   </v>
      </c>
      <c r="E1108" s="96" t="str">
        <f t="shared" si="178"/>
        <v>Enable 'UpperDB 16   '</v>
      </c>
      <c r="F1108" s="95" t="s">
        <v>875</v>
      </c>
      <c r="G1108" s="95">
        <v>255</v>
      </c>
      <c r="H1108" s="95" t="s">
        <v>233</v>
      </c>
      <c r="J1108" s="131" t="str">
        <f t="shared" si="177"/>
        <v>Menu Entry 'UpperDB 16   ' enabled when ON, otherwise skipped</v>
      </c>
      <c r="K1108" s="98" t="str">
        <f t="shared" si="174"/>
        <v>6024,"Enable 'UpperDB 16   '",0,"eep_valid",255,Button,"Menu Entry 'UpperDB 16   ' enabled when ON, otherwise skipped"</v>
      </c>
    </row>
    <row r="1109" spans="3:11" ht="15" customHeight="1" x14ac:dyDescent="0.2">
      <c r="C1109" s="128">
        <f t="shared" si="179"/>
        <v>6025</v>
      </c>
      <c r="D1109" s="87" t="str">
        <f>'Menü-Tabellen'!B27</f>
        <v>UpperDB 5 1/3</v>
      </c>
      <c r="E1109" s="96" t="str">
        <f t="shared" si="178"/>
        <v>Enable 'UpperDB 5 1/3'</v>
      </c>
      <c r="F1109" s="95" t="s">
        <v>875</v>
      </c>
      <c r="G1109" s="95">
        <v>255</v>
      </c>
      <c r="H1109" s="95" t="s">
        <v>233</v>
      </c>
      <c r="J1109" s="131" t="str">
        <f t="shared" si="177"/>
        <v>Menu Entry 'UpperDB 5 1/3' enabled when ON, otherwise skipped</v>
      </c>
      <c r="K1109" s="98" t="str">
        <f t="shared" si="174"/>
        <v>6025,"Enable 'UpperDB 5 1/3'",0,"eep_valid",255,Button,"Menu Entry 'UpperDB 5 1/3' enabled when ON, otherwise skipped"</v>
      </c>
    </row>
    <row r="1110" spans="3:11" ht="15" customHeight="1" x14ac:dyDescent="0.2">
      <c r="C1110" s="128">
        <f t="shared" si="179"/>
        <v>6026</v>
      </c>
      <c r="D1110" s="87" t="str">
        <f>'Menü-Tabellen'!B28</f>
        <v xml:space="preserve">UpperDB 8    </v>
      </c>
      <c r="E1110" s="96" t="str">
        <f t="shared" si="178"/>
        <v>Enable 'UpperDB 8    '</v>
      </c>
      <c r="F1110" s="95" t="s">
        <v>875</v>
      </c>
      <c r="G1110" s="95">
        <v>255</v>
      </c>
      <c r="H1110" s="95" t="s">
        <v>233</v>
      </c>
      <c r="J1110" s="131" t="str">
        <f t="shared" si="177"/>
        <v>Menu Entry 'UpperDB 8    ' enabled when ON, otherwise skipped</v>
      </c>
      <c r="K1110" s="98" t="str">
        <f t="shared" si="174"/>
        <v>6026,"Enable 'UpperDB 8    '",0,"eep_valid",255,Button,"Menu Entry 'UpperDB 8    ' enabled when ON, otherwise skipped"</v>
      </c>
    </row>
    <row r="1111" spans="3:11" ht="15" customHeight="1" x14ac:dyDescent="0.2">
      <c r="C1111" s="128">
        <f t="shared" si="179"/>
        <v>6027</v>
      </c>
      <c r="D1111" s="87" t="str">
        <f>'Menü-Tabellen'!B29</f>
        <v xml:space="preserve">UpperDB 4    </v>
      </c>
      <c r="E1111" s="96" t="str">
        <f t="shared" si="178"/>
        <v>Enable 'UpperDB 4    '</v>
      </c>
      <c r="F1111" s="95" t="s">
        <v>875</v>
      </c>
      <c r="G1111" s="95">
        <v>255</v>
      </c>
      <c r="H1111" s="95" t="s">
        <v>233</v>
      </c>
      <c r="J1111" s="131" t="str">
        <f t="shared" si="177"/>
        <v>Menu Entry 'UpperDB 4    ' enabled when ON, otherwise skipped</v>
      </c>
      <c r="K1111" s="98" t="str">
        <f t="shared" si="174"/>
        <v>6027,"Enable 'UpperDB 4    '",0,"eep_valid",255,Button,"Menu Entry 'UpperDB 4    ' enabled when ON, otherwise skipped"</v>
      </c>
    </row>
    <row r="1112" spans="3:11" ht="15" customHeight="1" x14ac:dyDescent="0.2">
      <c r="C1112" s="128">
        <f t="shared" si="179"/>
        <v>6028</v>
      </c>
      <c r="D1112" s="87" t="str">
        <f>'Menü-Tabellen'!B30</f>
        <v>UpperDB 2 2/3</v>
      </c>
      <c r="E1112" s="96" t="str">
        <f t="shared" si="178"/>
        <v>Enable 'UpperDB 2 2/3'</v>
      </c>
      <c r="F1112" s="95" t="s">
        <v>875</v>
      </c>
      <c r="G1112" s="95">
        <v>255</v>
      </c>
      <c r="H1112" s="95" t="s">
        <v>233</v>
      </c>
      <c r="J1112" s="131" t="str">
        <f t="shared" si="177"/>
        <v>Menu Entry 'UpperDB 2 2/3' enabled when ON, otherwise skipped</v>
      </c>
      <c r="K1112" s="98" t="str">
        <f t="shared" si="174"/>
        <v>6028,"Enable 'UpperDB 2 2/3'",0,"eep_valid",255,Button,"Menu Entry 'UpperDB 2 2/3' enabled when ON, otherwise skipped"</v>
      </c>
    </row>
    <row r="1113" spans="3:11" ht="15" customHeight="1" x14ac:dyDescent="0.2">
      <c r="C1113" s="128">
        <f t="shared" si="179"/>
        <v>6029</v>
      </c>
      <c r="D1113" s="87" t="str">
        <f>'Menü-Tabellen'!B31</f>
        <v xml:space="preserve">UpperDB 2    </v>
      </c>
      <c r="E1113" s="96" t="str">
        <f t="shared" si="178"/>
        <v>Enable 'UpperDB 2    '</v>
      </c>
      <c r="F1113" s="95" t="s">
        <v>875</v>
      </c>
      <c r="G1113" s="95">
        <v>255</v>
      </c>
      <c r="H1113" s="95" t="s">
        <v>233</v>
      </c>
      <c r="J1113" s="131" t="str">
        <f t="shared" si="177"/>
        <v>Menu Entry 'UpperDB 2    ' enabled when ON, otherwise skipped</v>
      </c>
      <c r="K1113" s="98" t="str">
        <f t="shared" si="174"/>
        <v>6029,"Enable 'UpperDB 2    '",0,"eep_valid",255,Button,"Menu Entry 'UpperDB 2    ' enabled when ON, otherwise skipped"</v>
      </c>
    </row>
    <row r="1114" spans="3:11" ht="15" customHeight="1" x14ac:dyDescent="0.2">
      <c r="C1114" s="128">
        <f t="shared" si="179"/>
        <v>6030</v>
      </c>
      <c r="D1114" s="87" t="str">
        <f>'Menü-Tabellen'!B32</f>
        <v>UpperDB 1 3/5</v>
      </c>
      <c r="E1114" s="96" t="str">
        <f t="shared" si="178"/>
        <v>Enable 'UpperDB 1 3/5'</v>
      </c>
      <c r="F1114" s="95" t="s">
        <v>875</v>
      </c>
      <c r="G1114" s="95">
        <v>255</v>
      </c>
      <c r="H1114" s="95" t="s">
        <v>233</v>
      </c>
      <c r="J1114" s="131" t="str">
        <f t="shared" si="177"/>
        <v>Menu Entry 'UpperDB 1 3/5' enabled when ON, otherwise skipped</v>
      </c>
      <c r="K1114" s="98" t="str">
        <f t="shared" si="174"/>
        <v>6030,"Enable 'UpperDB 1 3/5'",0,"eep_valid",255,Button,"Menu Entry 'UpperDB 1 3/5' enabled when ON, otherwise skipped"</v>
      </c>
    </row>
    <row r="1115" spans="3:11" ht="15" customHeight="1" x14ac:dyDescent="0.2">
      <c r="C1115" s="128">
        <f t="shared" si="179"/>
        <v>6031</v>
      </c>
      <c r="D1115" s="87" t="str">
        <f>'Menü-Tabellen'!B33</f>
        <v>UpperDB 1 1/3</v>
      </c>
      <c r="E1115" s="96" t="str">
        <f t="shared" si="178"/>
        <v>Enable 'UpperDB 1 1/3'</v>
      </c>
      <c r="F1115" s="95" t="s">
        <v>875</v>
      </c>
      <c r="G1115" s="95">
        <v>255</v>
      </c>
      <c r="H1115" s="95" t="s">
        <v>233</v>
      </c>
      <c r="J1115" s="131" t="str">
        <f t="shared" si="177"/>
        <v>Menu Entry 'UpperDB 1 1/3' enabled when ON, otherwise skipped</v>
      </c>
      <c r="K1115" s="98" t="str">
        <f t="shared" si="174"/>
        <v>6031,"Enable 'UpperDB 1 1/3'",0,"eep_valid",255,Button,"Menu Entry 'UpperDB 1 1/3' enabled when ON, otherwise skipped"</v>
      </c>
    </row>
    <row r="1116" spans="3:11" ht="15" customHeight="1" x14ac:dyDescent="0.2">
      <c r="C1116" s="128">
        <f t="shared" si="179"/>
        <v>6032</v>
      </c>
      <c r="D1116" s="87" t="str">
        <f>'Menü-Tabellen'!B34</f>
        <v xml:space="preserve">UpperDB 1    </v>
      </c>
      <c r="E1116" s="96" t="str">
        <f t="shared" si="178"/>
        <v>Enable 'UpperDB 1    '</v>
      </c>
      <c r="F1116" s="95" t="s">
        <v>875</v>
      </c>
      <c r="G1116" s="95">
        <v>255</v>
      </c>
      <c r="H1116" s="95" t="s">
        <v>233</v>
      </c>
      <c r="J1116" s="131" t="str">
        <f t="shared" ref="J1116:J1147" si="180">CONCATENATE("Menu Entry '",D1116,"' enabled when ON, otherwise skipped")</f>
        <v>Menu Entry 'UpperDB 1    ' enabled when ON, otherwise skipped</v>
      </c>
      <c r="K1116" s="98" t="str">
        <f t="shared" si="174"/>
        <v>6032,"Enable 'UpperDB 1    '",0,"eep_valid",255,Button,"Menu Entry 'UpperDB 1    ' enabled when ON, otherwise skipped"</v>
      </c>
    </row>
    <row r="1117" spans="3:11" ht="15" customHeight="1" x14ac:dyDescent="0.2">
      <c r="C1117" s="128">
        <f t="shared" si="179"/>
        <v>6033</v>
      </c>
      <c r="D1117" s="87" t="str">
        <f>'Menü-Tabellen'!B35</f>
        <v>UpperDB Mix 1</v>
      </c>
      <c r="E1117" s="96" t="str">
        <f t="shared" si="178"/>
        <v>Enable 'UpperDB Mix 1'</v>
      </c>
      <c r="F1117" s="95" t="s">
        <v>875</v>
      </c>
      <c r="G1117" s="95">
        <v>255</v>
      </c>
      <c r="H1117" s="95" t="s">
        <v>233</v>
      </c>
      <c r="J1117" s="131" t="str">
        <f t="shared" si="180"/>
        <v>Menu Entry 'UpperDB Mix 1' enabled when ON, otherwise skipped</v>
      </c>
      <c r="K1117" s="98" t="str">
        <f t="shared" si="174"/>
        <v>6033,"Enable 'UpperDB Mix 1'",0,"eep_valid",255,Button,"Menu Entry 'UpperDB Mix 1' enabled when ON, otherwise skipped"</v>
      </c>
    </row>
    <row r="1118" spans="3:11" ht="15" customHeight="1" x14ac:dyDescent="0.2">
      <c r="C1118" s="128">
        <f t="shared" si="179"/>
        <v>6034</v>
      </c>
      <c r="D1118" s="87" t="str">
        <f>'Menü-Tabellen'!B36</f>
        <v>UpperDB Mix 2</v>
      </c>
      <c r="E1118" s="96" t="str">
        <f t="shared" si="178"/>
        <v>Enable 'UpperDB Mix 2'</v>
      </c>
      <c r="F1118" s="95" t="s">
        <v>875</v>
      </c>
      <c r="G1118" s="95">
        <v>255</v>
      </c>
      <c r="H1118" s="95" t="s">
        <v>233</v>
      </c>
      <c r="J1118" s="131" t="str">
        <f t="shared" si="180"/>
        <v>Menu Entry 'UpperDB Mix 2' enabled when ON, otherwise skipped</v>
      </c>
      <c r="K1118" s="98" t="str">
        <f t="shared" si="174"/>
        <v>6034,"Enable 'UpperDB Mix 2'",0,"eep_valid",255,Button,"Menu Entry 'UpperDB Mix 2' enabled when ON, otherwise skipped"</v>
      </c>
    </row>
    <row r="1119" spans="3:11" ht="15" customHeight="1" x14ac:dyDescent="0.2">
      <c r="C1119" s="128">
        <f t="shared" si="179"/>
        <v>6035</v>
      </c>
      <c r="D1119" s="87" t="str">
        <f>'Menü-Tabellen'!B37</f>
        <v>UpperDB Mix 3</v>
      </c>
      <c r="E1119" s="96" t="str">
        <f t="shared" si="178"/>
        <v>Enable 'UpperDB Mix 3'</v>
      </c>
      <c r="F1119" s="95" t="s">
        <v>875</v>
      </c>
      <c r="G1119" s="95">
        <v>255</v>
      </c>
      <c r="H1119" s="95" t="s">
        <v>233</v>
      </c>
      <c r="J1119" s="131" t="str">
        <f t="shared" si="180"/>
        <v>Menu Entry 'UpperDB Mix 3' enabled when ON, otherwise skipped</v>
      </c>
      <c r="K1119" s="98" t="str">
        <f t="shared" si="174"/>
        <v>6035,"Enable 'UpperDB Mix 3'",0,"eep_valid",255,Button,"Menu Entry 'UpperDB Mix 3' enabled when ON, otherwise skipped"</v>
      </c>
    </row>
    <row r="1120" spans="3:11" ht="15" customHeight="1" x14ac:dyDescent="0.2">
      <c r="C1120" s="128">
        <f t="shared" si="179"/>
        <v>6036</v>
      </c>
      <c r="D1120" s="87" t="str">
        <f>'Menü-Tabellen'!B38</f>
        <v xml:space="preserve">Upper Attack </v>
      </c>
      <c r="E1120" s="96" t="str">
        <f t="shared" si="178"/>
        <v>Enable 'Upper Attack '</v>
      </c>
      <c r="F1120" s="95" t="s">
        <v>875</v>
      </c>
      <c r="G1120" s="95">
        <v>255</v>
      </c>
      <c r="H1120" s="95" t="s">
        <v>233</v>
      </c>
      <c r="J1120" s="131" t="str">
        <f t="shared" si="180"/>
        <v>Menu Entry 'Upper Attack ' enabled when ON, otherwise skipped</v>
      </c>
      <c r="K1120" s="98" t="str">
        <f t="shared" si="174"/>
        <v>6036,"Enable 'Upper Attack '",0,"eep_valid",255,Button,"Menu Entry 'Upper Attack ' enabled when ON, otherwise skipped"</v>
      </c>
    </row>
    <row r="1121" spans="3:11" ht="15" customHeight="1" x14ac:dyDescent="0.2">
      <c r="C1121" s="128">
        <f t="shared" si="179"/>
        <v>6037</v>
      </c>
      <c r="D1121" s="87" t="str">
        <f>'Menü-Tabellen'!B39</f>
        <v xml:space="preserve">Upper Decay  </v>
      </c>
      <c r="E1121" s="96" t="str">
        <f t="shared" si="178"/>
        <v>Enable 'Upper Decay  '</v>
      </c>
      <c r="F1121" s="95" t="s">
        <v>875</v>
      </c>
      <c r="G1121" s="95">
        <v>255</v>
      </c>
      <c r="H1121" s="95" t="s">
        <v>233</v>
      </c>
      <c r="J1121" s="131" t="str">
        <f t="shared" si="180"/>
        <v>Menu Entry 'Upper Decay  ' enabled when ON, otherwise skipped</v>
      </c>
      <c r="K1121" s="98" t="str">
        <f t="shared" si="174"/>
        <v>6037,"Enable 'Upper Decay  '",0,"eep_valid",255,Button,"Menu Entry 'Upper Decay  ' enabled when ON, otherwise skipped"</v>
      </c>
    </row>
    <row r="1122" spans="3:11" ht="15" customHeight="1" x14ac:dyDescent="0.2">
      <c r="C1122" s="128">
        <f t="shared" si="179"/>
        <v>6038</v>
      </c>
      <c r="D1122" s="87" t="str">
        <f>'Menü-Tabellen'!B40</f>
        <v>Upper Sustain</v>
      </c>
      <c r="E1122" s="96" t="str">
        <f t="shared" si="178"/>
        <v>Enable 'Upper Sustain'</v>
      </c>
      <c r="F1122" s="95" t="s">
        <v>875</v>
      </c>
      <c r="G1122" s="95">
        <v>255</v>
      </c>
      <c r="H1122" s="95" t="s">
        <v>233</v>
      </c>
      <c r="J1122" s="131" t="str">
        <f t="shared" si="180"/>
        <v>Menu Entry 'Upper Sustain' enabled when ON, otherwise skipped</v>
      </c>
      <c r="K1122" s="98" t="str">
        <f t="shared" si="174"/>
        <v>6038,"Enable 'Upper Sustain'",0,"eep_valid",255,Button,"Menu Entry 'Upper Sustain' enabled when ON, otherwise skipped"</v>
      </c>
    </row>
    <row r="1123" spans="3:11" ht="15" customHeight="1" x14ac:dyDescent="0.2">
      <c r="C1123" s="128">
        <f t="shared" si="179"/>
        <v>6039</v>
      </c>
      <c r="D1123" s="87" t="str">
        <f>'Menü-Tabellen'!B41</f>
        <v>Upper Release</v>
      </c>
      <c r="E1123" s="96" t="str">
        <f t="shared" si="178"/>
        <v>Enable 'Upper Release'</v>
      </c>
      <c r="F1123" s="95" t="s">
        <v>875</v>
      </c>
      <c r="G1123" s="95">
        <v>255</v>
      </c>
      <c r="H1123" s="95" t="s">
        <v>233</v>
      </c>
      <c r="J1123" s="131" t="str">
        <f t="shared" si="180"/>
        <v>Menu Entry 'Upper Release' enabled when ON, otherwise skipped</v>
      </c>
      <c r="K1123" s="98" t="str">
        <f t="shared" si="174"/>
        <v>6039,"Enable 'Upper Release'",0,"eep_valid",255,Button,"Menu Entry 'Upper Release' enabled when ON, otherwise skipped"</v>
      </c>
    </row>
    <row r="1124" spans="3:11" ht="15" customHeight="1" x14ac:dyDescent="0.2">
      <c r="C1124" s="128">
        <f t="shared" si="179"/>
        <v>6040</v>
      </c>
      <c r="D1124" s="87" t="str">
        <f>'Menü-Tabellen'!B42</f>
        <v>UpperADSR Hrm</v>
      </c>
      <c r="E1124" s="96" t="str">
        <f t="shared" si="178"/>
        <v>Enable 'UpperADSR Hrm'</v>
      </c>
      <c r="F1124" s="95" t="s">
        <v>875</v>
      </c>
      <c r="G1124" s="95">
        <v>255</v>
      </c>
      <c r="H1124" s="95" t="s">
        <v>233</v>
      </c>
      <c r="J1124" s="131" t="str">
        <f t="shared" si="180"/>
        <v>Menu Entry 'UpperADSR Hrm' enabled when ON, otherwise skipped</v>
      </c>
      <c r="K1124" s="98" t="str">
        <f t="shared" si="174"/>
        <v>6040,"Enable 'UpperADSR Hrm'",0,"eep_valid",255,Button,"Menu Entry 'UpperADSR Hrm' enabled when ON, otherwise skipped"</v>
      </c>
    </row>
    <row r="1125" spans="3:11" ht="15" customHeight="1" x14ac:dyDescent="0.2">
      <c r="C1125" s="128">
        <f t="shared" si="179"/>
        <v>6041</v>
      </c>
      <c r="D1125" s="87" t="str">
        <f>'Menü-Tabellen'!B43</f>
        <v>H100 HarpSust</v>
      </c>
      <c r="E1125" s="96" t="str">
        <f t="shared" si="178"/>
        <v>Enable 'H100 HarpSust'</v>
      </c>
      <c r="F1125" s="95" t="s">
        <v>875</v>
      </c>
      <c r="G1125" s="95">
        <v>255</v>
      </c>
      <c r="H1125" s="95" t="s">
        <v>233</v>
      </c>
      <c r="J1125" s="131" t="str">
        <f t="shared" si="180"/>
        <v>Menu Entry 'H100 HarpSust' enabled when ON, otherwise skipped</v>
      </c>
      <c r="K1125" s="98" t="str">
        <f t="shared" si="174"/>
        <v>6041,"Enable 'H100 HarpSust'",0,"eep_valid",255,Button,"Menu Entry 'H100 HarpSust' enabled when ON, otherwise skipped"</v>
      </c>
    </row>
    <row r="1126" spans="3:11" ht="15" customHeight="1" x14ac:dyDescent="0.2">
      <c r="C1126" s="128">
        <f t="shared" si="179"/>
        <v>6042</v>
      </c>
      <c r="D1126" s="87" t="str">
        <f>'Menü-Tabellen'!B44</f>
        <v>H100 2ndVoice</v>
      </c>
      <c r="E1126" s="96" t="str">
        <f t="shared" si="178"/>
        <v>Enable 'H100 2ndVoice'</v>
      </c>
      <c r="F1126" s="95" t="s">
        <v>875</v>
      </c>
      <c r="G1126" s="95">
        <v>255</v>
      </c>
      <c r="H1126" s="95" t="s">
        <v>233</v>
      </c>
      <c r="J1126" s="131" t="str">
        <f t="shared" si="180"/>
        <v>Menu Entry 'H100 2ndVoice' enabled when ON, otherwise skipped</v>
      </c>
      <c r="K1126" s="98" t="str">
        <f t="shared" si="174"/>
        <v>6042,"Enable 'H100 2ndVoice'",0,"eep_valid",255,Button,"Menu Entry 'H100 2ndVoice' enabled when ON, otherwise skipped"</v>
      </c>
    </row>
    <row r="1127" spans="3:11" ht="15" customHeight="1" x14ac:dyDescent="0.2">
      <c r="C1127" s="128">
        <f t="shared" si="179"/>
        <v>6043</v>
      </c>
      <c r="D1127" s="87" t="str">
        <f>'Menü-Tabellen'!B45</f>
        <v xml:space="preserve">EnvEna &lt;drb&gt; </v>
      </c>
      <c r="E1127" s="96" t="str">
        <f t="shared" si="178"/>
        <v>Enable 'EnvEna &lt;drb&gt; '</v>
      </c>
      <c r="F1127" s="95" t="s">
        <v>875</v>
      </c>
      <c r="G1127" s="95">
        <v>255</v>
      </c>
      <c r="H1127" s="95" t="s">
        <v>233</v>
      </c>
      <c r="J1127" s="131" t="str">
        <f t="shared" si="180"/>
        <v>Menu Entry 'EnvEna &lt;drb&gt; ' enabled when ON, otherwise skipped</v>
      </c>
      <c r="K1127" s="98" t="str">
        <f t="shared" ref="K1127:K1190" si="181">CONCATENATE(C1127,",""",E1127,""",",0,",""",F1127,""",",G1127,",","",H1127,",""",J1127,"""")</f>
        <v>6043,"Enable 'EnvEna &lt;drb&gt; '",0,"eep_valid",255,Button,"Menu Entry 'EnvEna &lt;drb&gt; ' enabled when ON, otherwise skipped"</v>
      </c>
    </row>
    <row r="1128" spans="3:11" ht="15" customHeight="1" x14ac:dyDescent="0.2">
      <c r="C1128" s="128">
        <f t="shared" si="179"/>
        <v>6044</v>
      </c>
      <c r="D1128" s="87" t="str">
        <f>'Menü-Tabellen'!B46</f>
        <v xml:space="preserve">EnvEna ToDry </v>
      </c>
      <c r="E1128" s="96" t="str">
        <f t="shared" si="178"/>
        <v>Enable 'EnvEna ToDry '</v>
      </c>
      <c r="F1128" s="95" t="s">
        <v>875</v>
      </c>
      <c r="G1128" s="95">
        <v>255</v>
      </c>
      <c r="H1128" s="95" t="s">
        <v>233</v>
      </c>
      <c r="J1128" s="131" t="str">
        <f t="shared" si="180"/>
        <v>Menu Entry 'EnvEna ToDry ' enabled when ON, otherwise skipped</v>
      </c>
      <c r="K1128" s="98" t="str">
        <f t="shared" si="181"/>
        <v>6044,"Enable 'EnvEna ToDry '",0,"eep_valid",255,Button,"Menu Entry 'EnvEna ToDry ' enabled when ON, otherwise skipped"</v>
      </c>
    </row>
    <row r="1129" spans="3:11" ht="15" customHeight="1" x14ac:dyDescent="0.2">
      <c r="C1129" s="128">
        <f t="shared" si="179"/>
        <v>6045</v>
      </c>
      <c r="D1129" s="87" t="str">
        <f>'Menü-Tabellen'!B47</f>
        <v xml:space="preserve">EGenvDB 16   </v>
      </c>
      <c r="E1129" s="96" t="str">
        <f t="shared" si="178"/>
        <v>Enable 'EGenvDB 16   '</v>
      </c>
      <c r="F1129" s="95" t="s">
        <v>875</v>
      </c>
      <c r="G1129" s="95">
        <v>255</v>
      </c>
      <c r="H1129" s="95" t="s">
        <v>233</v>
      </c>
      <c r="J1129" s="131" t="str">
        <f t="shared" si="180"/>
        <v>Menu Entry 'EGenvDB 16   ' enabled when ON, otherwise skipped</v>
      </c>
      <c r="K1129" s="98" t="str">
        <f t="shared" si="181"/>
        <v>6045,"Enable 'EGenvDB 16   '",0,"eep_valid",255,Button,"Menu Entry 'EGenvDB 16   ' enabled when ON, otherwise skipped"</v>
      </c>
    </row>
    <row r="1130" spans="3:11" ht="15" customHeight="1" x14ac:dyDescent="0.2">
      <c r="C1130" s="128">
        <f t="shared" si="179"/>
        <v>6046</v>
      </c>
      <c r="D1130" s="87" t="str">
        <f>'Menü-Tabellen'!B48</f>
        <v>EGenvDB 5 1/3</v>
      </c>
      <c r="E1130" s="96" t="str">
        <f t="shared" si="178"/>
        <v>Enable 'EGenvDB 5 1/3'</v>
      </c>
      <c r="F1130" s="95" t="s">
        <v>875</v>
      </c>
      <c r="G1130" s="95">
        <v>255</v>
      </c>
      <c r="H1130" s="95" t="s">
        <v>233</v>
      </c>
      <c r="J1130" s="131" t="str">
        <f t="shared" si="180"/>
        <v>Menu Entry 'EGenvDB 5 1/3' enabled when ON, otherwise skipped</v>
      </c>
      <c r="K1130" s="98" t="str">
        <f t="shared" si="181"/>
        <v>6046,"Enable 'EGenvDB 5 1/3'",0,"eep_valid",255,Button,"Menu Entry 'EGenvDB 5 1/3' enabled when ON, otherwise skipped"</v>
      </c>
    </row>
    <row r="1131" spans="3:11" ht="15" customHeight="1" x14ac:dyDescent="0.2">
      <c r="C1131" s="128">
        <f t="shared" si="179"/>
        <v>6047</v>
      </c>
      <c r="D1131" s="87" t="str">
        <f>'Menü-Tabellen'!B49</f>
        <v xml:space="preserve">EGenvDB 8    </v>
      </c>
      <c r="E1131" s="96" t="str">
        <f t="shared" si="178"/>
        <v>Enable 'EGenvDB 8    '</v>
      </c>
      <c r="F1131" s="95" t="s">
        <v>875</v>
      </c>
      <c r="G1131" s="95">
        <v>255</v>
      </c>
      <c r="H1131" s="95" t="s">
        <v>233</v>
      </c>
      <c r="J1131" s="131" t="str">
        <f t="shared" si="180"/>
        <v>Menu Entry 'EGenvDB 8    ' enabled when ON, otherwise skipped</v>
      </c>
      <c r="K1131" s="98" t="str">
        <f t="shared" si="181"/>
        <v>6047,"Enable 'EGenvDB 8    '",0,"eep_valid",255,Button,"Menu Entry 'EGenvDB 8    ' enabled when ON, otherwise skipped"</v>
      </c>
    </row>
    <row r="1132" spans="3:11" ht="15" customHeight="1" x14ac:dyDescent="0.2">
      <c r="C1132" s="128">
        <f t="shared" si="179"/>
        <v>6048</v>
      </c>
      <c r="D1132" s="87" t="str">
        <f>'Menü-Tabellen'!B50</f>
        <v xml:space="preserve">EGenvDB 4    </v>
      </c>
      <c r="E1132" s="96" t="str">
        <f t="shared" si="178"/>
        <v>Enable 'EGenvDB 4    '</v>
      </c>
      <c r="F1132" s="95" t="s">
        <v>875</v>
      </c>
      <c r="G1132" s="95">
        <v>255</v>
      </c>
      <c r="H1132" s="95" t="s">
        <v>233</v>
      </c>
      <c r="J1132" s="131" t="str">
        <f t="shared" si="180"/>
        <v>Menu Entry 'EGenvDB 4    ' enabled when ON, otherwise skipped</v>
      </c>
      <c r="K1132" s="98" t="str">
        <f t="shared" si="181"/>
        <v>6048,"Enable 'EGenvDB 4    '",0,"eep_valid",255,Button,"Menu Entry 'EGenvDB 4    ' enabled when ON, otherwise skipped"</v>
      </c>
    </row>
    <row r="1133" spans="3:11" ht="15" customHeight="1" x14ac:dyDescent="0.2">
      <c r="C1133" s="128">
        <f t="shared" si="179"/>
        <v>6049</v>
      </c>
      <c r="D1133" s="87" t="str">
        <f>'Menü-Tabellen'!B51</f>
        <v>EGenvDB 2 2/3</v>
      </c>
      <c r="E1133" s="96" t="str">
        <f t="shared" si="178"/>
        <v>Enable 'EGenvDB 2 2/3'</v>
      </c>
      <c r="F1133" s="95" t="s">
        <v>875</v>
      </c>
      <c r="G1133" s="95">
        <v>255</v>
      </c>
      <c r="H1133" s="95" t="s">
        <v>233</v>
      </c>
      <c r="J1133" s="131" t="str">
        <f t="shared" si="180"/>
        <v>Menu Entry 'EGenvDB 2 2/3' enabled when ON, otherwise skipped</v>
      </c>
      <c r="K1133" s="98" t="str">
        <f t="shared" si="181"/>
        <v>6049,"Enable 'EGenvDB 2 2/3'",0,"eep_valid",255,Button,"Menu Entry 'EGenvDB 2 2/3' enabled when ON, otherwise skipped"</v>
      </c>
    </row>
    <row r="1134" spans="3:11" ht="15" customHeight="1" x14ac:dyDescent="0.2">
      <c r="C1134" s="128">
        <f t="shared" si="179"/>
        <v>6050</v>
      </c>
      <c r="D1134" s="87" t="str">
        <f>'Menü-Tabellen'!B52</f>
        <v xml:space="preserve">EGenvDB 2    </v>
      </c>
      <c r="E1134" s="96" t="str">
        <f t="shared" si="178"/>
        <v>Enable 'EGenvDB 2    '</v>
      </c>
      <c r="F1134" s="95" t="s">
        <v>875</v>
      </c>
      <c r="G1134" s="95">
        <v>255</v>
      </c>
      <c r="H1134" s="95" t="s">
        <v>233</v>
      </c>
      <c r="J1134" s="131" t="str">
        <f t="shared" si="180"/>
        <v>Menu Entry 'EGenvDB 2    ' enabled when ON, otherwise skipped</v>
      </c>
      <c r="K1134" s="98" t="str">
        <f t="shared" si="181"/>
        <v>6050,"Enable 'EGenvDB 2    '",0,"eep_valid",255,Button,"Menu Entry 'EGenvDB 2    ' enabled when ON, otherwise skipped"</v>
      </c>
    </row>
    <row r="1135" spans="3:11" ht="15" customHeight="1" x14ac:dyDescent="0.2">
      <c r="C1135" s="128">
        <f t="shared" si="179"/>
        <v>6051</v>
      </c>
      <c r="D1135" s="87" t="str">
        <f>'Menü-Tabellen'!B53</f>
        <v>EGenvDB 1 3/5</v>
      </c>
      <c r="E1135" s="96" t="str">
        <f t="shared" si="178"/>
        <v>Enable 'EGenvDB 1 3/5'</v>
      </c>
      <c r="F1135" s="95" t="s">
        <v>875</v>
      </c>
      <c r="G1135" s="95">
        <v>255</v>
      </c>
      <c r="H1135" s="95" t="s">
        <v>233</v>
      </c>
      <c r="J1135" s="131" t="str">
        <f t="shared" si="180"/>
        <v>Menu Entry 'EGenvDB 1 3/5' enabled when ON, otherwise skipped</v>
      </c>
      <c r="K1135" s="98" t="str">
        <f t="shared" si="181"/>
        <v>6051,"Enable 'EGenvDB 1 3/5'",0,"eep_valid",255,Button,"Menu Entry 'EGenvDB 1 3/5' enabled when ON, otherwise skipped"</v>
      </c>
    </row>
    <row r="1136" spans="3:11" ht="15" customHeight="1" x14ac:dyDescent="0.2">
      <c r="C1136" s="128">
        <f t="shared" si="179"/>
        <v>6052</v>
      </c>
      <c r="D1136" s="87" t="str">
        <f>'Menü-Tabellen'!B54</f>
        <v>EGenvDB 1 1/3</v>
      </c>
      <c r="E1136" s="96" t="str">
        <f t="shared" si="178"/>
        <v>Enable 'EGenvDB 1 1/3'</v>
      </c>
      <c r="F1136" s="95" t="s">
        <v>875</v>
      </c>
      <c r="G1136" s="95">
        <v>255</v>
      </c>
      <c r="H1136" s="95" t="s">
        <v>233</v>
      </c>
      <c r="J1136" s="131" t="str">
        <f t="shared" si="180"/>
        <v>Menu Entry 'EGenvDB 1 1/3' enabled when ON, otherwise skipped</v>
      </c>
      <c r="K1136" s="98" t="str">
        <f t="shared" si="181"/>
        <v>6052,"Enable 'EGenvDB 1 1/3'",0,"eep_valid",255,Button,"Menu Entry 'EGenvDB 1 1/3' enabled when ON, otherwise skipped"</v>
      </c>
    </row>
    <row r="1137" spans="1:17" ht="15" customHeight="1" x14ac:dyDescent="0.2">
      <c r="C1137" s="128">
        <f t="shared" si="179"/>
        <v>6053</v>
      </c>
      <c r="D1137" s="87" t="str">
        <f>'Menü-Tabellen'!B55</f>
        <v xml:space="preserve">EGenvDB 1    </v>
      </c>
      <c r="E1137" s="96" t="str">
        <f t="shared" si="178"/>
        <v>Enable 'EGenvDB 1    '</v>
      </c>
      <c r="F1137" s="95" t="s">
        <v>875</v>
      </c>
      <c r="G1137" s="95">
        <v>255</v>
      </c>
      <c r="H1137" s="95" t="s">
        <v>233</v>
      </c>
      <c r="J1137" s="131" t="str">
        <f t="shared" si="180"/>
        <v>Menu Entry 'EGenvDB 1    ' enabled when ON, otherwise skipped</v>
      </c>
      <c r="K1137" s="98" t="str">
        <f t="shared" si="181"/>
        <v>6053,"Enable 'EGenvDB 1    '",0,"eep_valid",255,Button,"Menu Entry 'EGenvDB 1    ' enabled when ON, otherwise skipped"</v>
      </c>
    </row>
    <row r="1138" spans="1:17" ht="15" customHeight="1" x14ac:dyDescent="0.2">
      <c r="C1138" s="128">
        <f t="shared" si="179"/>
        <v>6054</v>
      </c>
      <c r="D1138" s="87" t="str">
        <f>'Menü-Tabellen'!B56</f>
        <v>EGenvDB Mix 1</v>
      </c>
      <c r="E1138" s="96" t="str">
        <f t="shared" si="178"/>
        <v>Enable 'EGenvDB Mix 1'</v>
      </c>
      <c r="F1138" s="95" t="s">
        <v>875</v>
      </c>
      <c r="G1138" s="95">
        <v>255</v>
      </c>
      <c r="H1138" s="95" t="s">
        <v>233</v>
      </c>
      <c r="J1138" s="131" t="str">
        <f t="shared" si="180"/>
        <v>Menu Entry 'EGenvDB Mix 1' enabled when ON, otherwise skipped</v>
      </c>
      <c r="K1138" s="98" t="str">
        <f t="shared" si="181"/>
        <v>6054,"Enable 'EGenvDB Mix 1'",0,"eep_valid",255,Button,"Menu Entry 'EGenvDB Mix 1' enabled when ON, otherwise skipped"</v>
      </c>
    </row>
    <row r="1139" spans="1:17" ht="15" customHeight="1" x14ac:dyDescent="0.2">
      <c r="C1139" s="128">
        <f t="shared" si="179"/>
        <v>6055</v>
      </c>
      <c r="D1139" s="87" t="str">
        <f>'Menü-Tabellen'!B57</f>
        <v>EGenvDB Mix 2</v>
      </c>
      <c r="E1139" s="96" t="str">
        <f t="shared" si="178"/>
        <v>Enable 'EGenvDB Mix 2'</v>
      </c>
      <c r="F1139" s="95" t="s">
        <v>875</v>
      </c>
      <c r="G1139" s="95">
        <v>255</v>
      </c>
      <c r="H1139" s="95" t="s">
        <v>233</v>
      </c>
      <c r="J1139" s="131" t="str">
        <f t="shared" si="180"/>
        <v>Menu Entry 'EGenvDB Mix 2' enabled when ON, otherwise skipped</v>
      </c>
      <c r="K1139" s="98" t="str">
        <f t="shared" si="181"/>
        <v>6055,"Enable 'EGenvDB Mix 2'",0,"eep_valid",255,Button,"Menu Entry 'EGenvDB Mix 2' enabled when ON, otherwise skipped"</v>
      </c>
    </row>
    <row r="1140" spans="1:17" ht="15" customHeight="1" x14ac:dyDescent="0.2">
      <c r="C1140" s="128">
        <f t="shared" si="179"/>
        <v>6056</v>
      </c>
      <c r="D1140" s="87" t="str">
        <f>'Menü-Tabellen'!B58</f>
        <v>EGenvDB Mix 3</v>
      </c>
      <c r="E1140" s="96" t="str">
        <f t="shared" si="178"/>
        <v>Enable 'EGenvDB Mix 3'</v>
      </c>
      <c r="F1140" s="95" t="s">
        <v>875</v>
      </c>
      <c r="G1140" s="95">
        <v>255</v>
      </c>
      <c r="H1140" s="95" t="s">
        <v>233</v>
      </c>
      <c r="J1140" s="131" t="str">
        <f t="shared" si="180"/>
        <v>Menu Entry 'EGenvDB Mix 3' enabled when ON, otherwise skipped</v>
      </c>
      <c r="K1140" s="98" t="str">
        <f t="shared" si="181"/>
        <v>6056,"Enable 'EGenvDB Mix 3'",0,"eep_valid",255,Button,"Menu Entry 'EGenvDB Mix 3' enabled when ON, otherwise skipped"</v>
      </c>
    </row>
    <row r="1141" spans="1:17" ht="15" customHeight="1" x14ac:dyDescent="0.2">
      <c r="C1141" s="128">
        <f t="shared" si="179"/>
        <v>6057</v>
      </c>
      <c r="D1141" s="87" t="str">
        <f>'Menü-Tabellen'!B59</f>
        <v>UpperGM Prg 1</v>
      </c>
      <c r="E1141" s="96" t="str">
        <f t="shared" si="178"/>
        <v>Enable 'UpperGM Prg 1'</v>
      </c>
      <c r="F1141" s="95" t="s">
        <v>875</v>
      </c>
      <c r="G1141" s="95">
        <v>255</v>
      </c>
      <c r="H1141" s="95" t="s">
        <v>233</v>
      </c>
      <c r="J1141" s="131" t="str">
        <f t="shared" si="180"/>
        <v>Menu Entry 'UpperGM Prg 1' enabled when ON, otherwise skipped</v>
      </c>
      <c r="K1141" s="98" t="str">
        <f t="shared" si="181"/>
        <v>6057,"Enable 'UpperGM Prg 1'",0,"eep_valid",255,Button,"Menu Entry 'UpperGM Prg 1' enabled when ON, otherwise skipped"</v>
      </c>
    </row>
    <row r="1142" spans="1:17" ht="15" customHeight="1" x14ac:dyDescent="0.2">
      <c r="C1142" s="128">
        <f t="shared" si="179"/>
        <v>6058</v>
      </c>
      <c r="D1142" s="87" t="str">
        <f>'Menü-Tabellen'!B60</f>
        <v>UpperGM Lvl 1</v>
      </c>
      <c r="E1142" s="96" t="str">
        <f t="shared" si="178"/>
        <v>Enable 'UpperGM Lvl 1'</v>
      </c>
      <c r="F1142" s="95" t="s">
        <v>875</v>
      </c>
      <c r="G1142" s="95">
        <v>255</v>
      </c>
      <c r="H1142" s="95" t="s">
        <v>233</v>
      </c>
      <c r="J1142" s="131" t="str">
        <f t="shared" si="180"/>
        <v>Menu Entry 'UpperGM Lvl 1' enabled when ON, otherwise skipped</v>
      </c>
      <c r="K1142" s="98" t="str">
        <f t="shared" si="181"/>
        <v>6058,"Enable 'UpperGM Lvl 1'",0,"eep_valid",255,Button,"Menu Entry 'UpperGM Lvl 1' enabled when ON, otherwise skipped"</v>
      </c>
    </row>
    <row r="1143" spans="1:17" ht="15" customHeight="1" x14ac:dyDescent="0.2">
      <c r="C1143" s="128">
        <f t="shared" si="179"/>
        <v>6059</v>
      </c>
      <c r="D1143" s="87" t="str">
        <f>'Menü-Tabellen'!B61</f>
        <v>UpperGM Hrm 1</v>
      </c>
      <c r="E1143" s="96" t="str">
        <f t="shared" si="178"/>
        <v>Enable 'UpperGM Hrm 1'</v>
      </c>
      <c r="F1143" s="95" t="s">
        <v>875</v>
      </c>
      <c r="G1143" s="95">
        <v>255</v>
      </c>
      <c r="H1143" s="95" t="s">
        <v>233</v>
      </c>
      <c r="J1143" s="131" t="str">
        <f t="shared" si="180"/>
        <v>Menu Entry 'UpperGM Hrm 1' enabled when ON, otherwise skipped</v>
      </c>
      <c r="K1143" s="98" t="str">
        <f t="shared" si="181"/>
        <v>6059,"Enable 'UpperGM Hrm 1'",0,"eep_valid",255,Button,"Menu Entry 'UpperGM Hrm 1' enabled when ON, otherwise skipped"</v>
      </c>
    </row>
    <row r="1144" spans="1:17" ht="15" customHeight="1" x14ac:dyDescent="0.2">
      <c r="C1144" s="128">
        <f t="shared" si="179"/>
        <v>6060</v>
      </c>
      <c r="D1144" s="87" t="str">
        <f>'Menü-Tabellen'!B62</f>
        <v>UpperGM Prg 2</v>
      </c>
      <c r="E1144" s="96" t="str">
        <f t="shared" si="178"/>
        <v>Enable 'UpperGM Prg 2'</v>
      </c>
      <c r="F1144" s="95" t="s">
        <v>875</v>
      </c>
      <c r="G1144" s="95">
        <v>255</v>
      </c>
      <c r="H1144" s="95" t="s">
        <v>233</v>
      </c>
      <c r="J1144" s="131" t="str">
        <f t="shared" si="180"/>
        <v>Menu Entry 'UpperGM Prg 2' enabled when ON, otherwise skipped</v>
      </c>
      <c r="K1144" s="98" t="str">
        <f t="shared" si="181"/>
        <v>6060,"Enable 'UpperGM Prg 2'",0,"eep_valid",255,Button,"Menu Entry 'UpperGM Prg 2' enabled when ON, otherwise skipped"</v>
      </c>
    </row>
    <row r="1145" spans="1:17" ht="15" customHeight="1" x14ac:dyDescent="0.2">
      <c r="C1145" s="128">
        <f t="shared" si="179"/>
        <v>6061</v>
      </c>
      <c r="D1145" s="87" t="str">
        <f>'Menü-Tabellen'!B63</f>
        <v>UpperGM Lvl 2</v>
      </c>
      <c r="E1145" s="96" t="str">
        <f t="shared" si="178"/>
        <v>Enable 'UpperGM Lvl 2'</v>
      </c>
      <c r="F1145" s="95" t="s">
        <v>875</v>
      </c>
      <c r="G1145" s="95">
        <v>255</v>
      </c>
      <c r="H1145" s="95" t="s">
        <v>233</v>
      </c>
      <c r="J1145" s="131" t="str">
        <f t="shared" si="180"/>
        <v>Menu Entry 'UpperGM Lvl 2' enabled when ON, otherwise skipped</v>
      </c>
      <c r="K1145" s="98" t="str">
        <f t="shared" si="181"/>
        <v>6061,"Enable 'UpperGM Lvl 2'",0,"eep_valid",255,Button,"Menu Entry 'UpperGM Lvl 2' enabled when ON, otherwise skipped"</v>
      </c>
    </row>
    <row r="1146" spans="1:17" ht="15" customHeight="1" x14ac:dyDescent="0.2">
      <c r="C1146" s="128">
        <f t="shared" si="179"/>
        <v>6062</v>
      </c>
      <c r="D1146" s="87" t="str">
        <f>'Menü-Tabellen'!B64</f>
        <v>UpperGM Harm2</v>
      </c>
      <c r="E1146" s="96" t="str">
        <f t="shared" si="178"/>
        <v>Enable 'UpperGM Harm2'</v>
      </c>
      <c r="F1146" s="95" t="s">
        <v>875</v>
      </c>
      <c r="G1146" s="95">
        <v>255</v>
      </c>
      <c r="H1146" s="95" t="s">
        <v>233</v>
      </c>
      <c r="J1146" s="131" t="str">
        <f t="shared" si="180"/>
        <v>Menu Entry 'UpperGM Harm2' enabled when ON, otherwise skipped</v>
      </c>
      <c r="K1146" s="98" t="str">
        <f t="shared" si="181"/>
        <v>6062,"Enable 'UpperGM Harm2'",0,"eep_valid",255,Button,"Menu Entry 'UpperGM Harm2' enabled when ON, otherwise skipped"</v>
      </c>
    </row>
    <row r="1147" spans="1:17" ht="15" customHeight="1" x14ac:dyDescent="0.2">
      <c r="C1147" s="128">
        <f>C1146+1</f>
        <v>6063</v>
      </c>
      <c r="D1147" s="87" t="str">
        <f>'Menü-Tabellen'!B65</f>
        <v>UpperGM Detn2</v>
      </c>
      <c r="E1147" s="96" t="str">
        <f t="shared" si="178"/>
        <v>Enable 'UpperGM Detn2'</v>
      </c>
      <c r="F1147" s="95" t="s">
        <v>875</v>
      </c>
      <c r="G1147" s="95">
        <v>255</v>
      </c>
      <c r="H1147" s="95" t="s">
        <v>233</v>
      </c>
      <c r="J1147" s="131" t="str">
        <f t="shared" si="180"/>
        <v>Menu Entry 'UpperGM Detn2' enabled when ON, otherwise skipped</v>
      </c>
      <c r="K1147" s="98" t="str">
        <f t="shared" si="181"/>
        <v>6063,"Enable 'UpperGM Detn2'",0,"eep_valid",255,Button,"Menu Entry 'UpperGM Detn2' enabled when ON, otherwise skipped"</v>
      </c>
    </row>
    <row r="1148" spans="1:17" s="93" customFormat="1" ht="15" customHeight="1" x14ac:dyDescent="0.2">
      <c r="A1148" s="120"/>
      <c r="C1148" s="108" t="s">
        <v>228</v>
      </c>
      <c r="D1148" s="127"/>
      <c r="E1148" s="109" t="s">
        <v>1252</v>
      </c>
      <c r="F1148" s="108" t="s">
        <v>1253</v>
      </c>
      <c r="G1148" s="95">
        <v>0</v>
      </c>
      <c r="H1148" s="108" t="s">
        <v>234</v>
      </c>
      <c r="I1148" s="108"/>
      <c r="J1148" s="133" t="s">
        <v>1328</v>
      </c>
      <c r="K1148" s="98" t="str">
        <f t="shared" si="181"/>
        <v>#,"Menu Enables Part 2",0,"Menu Enables 2",0,None,"Enable Table saved to EEPROM startup defaults"</v>
      </c>
      <c r="N1148" s="108"/>
      <c r="O1148" s="108"/>
      <c r="P1148" s="108"/>
      <c r="Q1148" s="108"/>
    </row>
    <row r="1149" spans="1:17" ht="15" customHeight="1" x14ac:dyDescent="0.2">
      <c r="C1149" s="128">
        <f>C1147+1</f>
        <v>6064</v>
      </c>
      <c r="D1149" s="87" t="str">
        <f>'Menü-Tabellen'!B66</f>
        <v xml:space="preserve">LowerDB 16   </v>
      </c>
      <c r="E1149" s="96" t="str">
        <f>CONCATENATE("Enable '",D1149,"'")</f>
        <v>Enable 'LowerDB 16   '</v>
      </c>
      <c r="F1149" s="95" t="s">
        <v>875</v>
      </c>
      <c r="G1149" s="95">
        <v>255</v>
      </c>
      <c r="H1149" s="95" t="s">
        <v>233</v>
      </c>
      <c r="J1149" s="131" t="str">
        <f t="shared" ref="J1149:J1180" si="182">CONCATENATE("Menu Entry '",D1149,"' enabled when ON, otherwise skipped")</f>
        <v>Menu Entry 'LowerDB 16   ' enabled when ON, otherwise skipped</v>
      </c>
      <c r="K1149" s="98" t="str">
        <f t="shared" si="181"/>
        <v>6064,"Enable 'LowerDB 16   '",0,"eep_valid",255,Button,"Menu Entry 'LowerDB 16   ' enabled when ON, otherwise skipped"</v>
      </c>
    </row>
    <row r="1150" spans="1:17" ht="15" customHeight="1" x14ac:dyDescent="0.2">
      <c r="C1150" s="128">
        <f t="shared" ref="C1150:C1202" si="183">C1149+1</f>
        <v>6065</v>
      </c>
      <c r="D1150" s="87" t="str">
        <f>'Menü-Tabellen'!B67</f>
        <v>LowerDB 5 1/3</v>
      </c>
      <c r="E1150" s="96" t="str">
        <f t="shared" ref="E1150:E1212" si="184">CONCATENATE("Enable '",D1150,"'")</f>
        <v>Enable 'LowerDB 5 1/3'</v>
      </c>
      <c r="F1150" s="95" t="s">
        <v>875</v>
      </c>
      <c r="G1150" s="95">
        <v>255</v>
      </c>
      <c r="H1150" s="95" t="s">
        <v>233</v>
      </c>
      <c r="J1150" s="131" t="str">
        <f t="shared" si="182"/>
        <v>Menu Entry 'LowerDB 5 1/3' enabled when ON, otherwise skipped</v>
      </c>
      <c r="K1150" s="98" t="str">
        <f t="shared" si="181"/>
        <v>6065,"Enable 'LowerDB 5 1/3'",0,"eep_valid",255,Button,"Menu Entry 'LowerDB 5 1/3' enabled when ON, otherwise skipped"</v>
      </c>
    </row>
    <row r="1151" spans="1:17" ht="15" customHeight="1" x14ac:dyDescent="0.2">
      <c r="C1151" s="128">
        <f t="shared" si="183"/>
        <v>6066</v>
      </c>
      <c r="D1151" s="87" t="str">
        <f>'Menü-Tabellen'!B68</f>
        <v xml:space="preserve">LowerDB 8    </v>
      </c>
      <c r="E1151" s="96" t="str">
        <f t="shared" si="184"/>
        <v>Enable 'LowerDB 8    '</v>
      </c>
      <c r="F1151" s="95" t="s">
        <v>875</v>
      </c>
      <c r="G1151" s="95">
        <v>255</v>
      </c>
      <c r="H1151" s="95" t="s">
        <v>233</v>
      </c>
      <c r="J1151" s="131" t="str">
        <f t="shared" si="182"/>
        <v>Menu Entry 'LowerDB 8    ' enabled when ON, otherwise skipped</v>
      </c>
      <c r="K1151" s="98" t="str">
        <f t="shared" si="181"/>
        <v>6066,"Enable 'LowerDB 8    '",0,"eep_valid",255,Button,"Menu Entry 'LowerDB 8    ' enabled when ON, otherwise skipped"</v>
      </c>
    </row>
    <row r="1152" spans="1:17" ht="15" customHeight="1" x14ac:dyDescent="0.2">
      <c r="C1152" s="128">
        <f t="shared" si="183"/>
        <v>6067</v>
      </c>
      <c r="D1152" s="87" t="str">
        <f>'Menü-Tabellen'!B69</f>
        <v xml:space="preserve">LowerDB 4    </v>
      </c>
      <c r="E1152" s="96" t="str">
        <f t="shared" si="184"/>
        <v>Enable 'LowerDB 4    '</v>
      </c>
      <c r="F1152" s="95" t="s">
        <v>875</v>
      </c>
      <c r="G1152" s="95">
        <v>255</v>
      </c>
      <c r="H1152" s="95" t="s">
        <v>233</v>
      </c>
      <c r="J1152" s="131" t="str">
        <f t="shared" si="182"/>
        <v>Menu Entry 'LowerDB 4    ' enabled when ON, otherwise skipped</v>
      </c>
      <c r="K1152" s="98" t="str">
        <f t="shared" si="181"/>
        <v>6067,"Enable 'LowerDB 4    '",0,"eep_valid",255,Button,"Menu Entry 'LowerDB 4    ' enabled when ON, otherwise skipped"</v>
      </c>
    </row>
    <row r="1153" spans="3:11" ht="15" customHeight="1" x14ac:dyDescent="0.2">
      <c r="C1153" s="128">
        <f t="shared" si="183"/>
        <v>6068</v>
      </c>
      <c r="D1153" s="87" t="str">
        <f>'Menü-Tabellen'!B70</f>
        <v>LowerDB 2 2/3</v>
      </c>
      <c r="E1153" s="96" t="str">
        <f t="shared" si="184"/>
        <v>Enable 'LowerDB 2 2/3'</v>
      </c>
      <c r="F1153" s="95" t="s">
        <v>875</v>
      </c>
      <c r="G1153" s="95">
        <v>255</v>
      </c>
      <c r="H1153" s="95" t="s">
        <v>233</v>
      </c>
      <c r="J1153" s="131" t="str">
        <f t="shared" si="182"/>
        <v>Menu Entry 'LowerDB 2 2/3' enabled when ON, otherwise skipped</v>
      </c>
      <c r="K1153" s="98" t="str">
        <f t="shared" si="181"/>
        <v>6068,"Enable 'LowerDB 2 2/3'",0,"eep_valid",255,Button,"Menu Entry 'LowerDB 2 2/3' enabled when ON, otherwise skipped"</v>
      </c>
    </row>
    <row r="1154" spans="3:11" ht="15" customHeight="1" x14ac:dyDescent="0.2">
      <c r="C1154" s="128">
        <f t="shared" si="183"/>
        <v>6069</v>
      </c>
      <c r="D1154" s="87" t="str">
        <f>'Menü-Tabellen'!B71</f>
        <v xml:space="preserve">LowerDB 2    </v>
      </c>
      <c r="E1154" s="96" t="str">
        <f t="shared" si="184"/>
        <v>Enable 'LowerDB 2    '</v>
      </c>
      <c r="F1154" s="95" t="s">
        <v>875</v>
      </c>
      <c r="G1154" s="95">
        <v>255</v>
      </c>
      <c r="H1154" s="95" t="s">
        <v>233</v>
      </c>
      <c r="J1154" s="131" t="str">
        <f t="shared" si="182"/>
        <v>Menu Entry 'LowerDB 2    ' enabled when ON, otherwise skipped</v>
      </c>
      <c r="K1154" s="98" t="str">
        <f t="shared" si="181"/>
        <v>6069,"Enable 'LowerDB 2    '",0,"eep_valid",255,Button,"Menu Entry 'LowerDB 2    ' enabled when ON, otherwise skipped"</v>
      </c>
    </row>
    <row r="1155" spans="3:11" ht="15" customHeight="1" x14ac:dyDescent="0.2">
      <c r="C1155" s="128">
        <f t="shared" si="183"/>
        <v>6070</v>
      </c>
      <c r="D1155" s="87" t="str">
        <f>'Menü-Tabellen'!B72</f>
        <v>LowerDB 1 3/5</v>
      </c>
      <c r="E1155" s="96" t="str">
        <f t="shared" si="184"/>
        <v>Enable 'LowerDB 1 3/5'</v>
      </c>
      <c r="F1155" s="95" t="s">
        <v>875</v>
      </c>
      <c r="G1155" s="95">
        <v>255</v>
      </c>
      <c r="H1155" s="95" t="s">
        <v>233</v>
      </c>
      <c r="J1155" s="131" t="str">
        <f t="shared" si="182"/>
        <v>Menu Entry 'LowerDB 1 3/5' enabled when ON, otherwise skipped</v>
      </c>
      <c r="K1155" s="98" t="str">
        <f t="shared" si="181"/>
        <v>6070,"Enable 'LowerDB 1 3/5'",0,"eep_valid",255,Button,"Menu Entry 'LowerDB 1 3/5' enabled when ON, otherwise skipped"</v>
      </c>
    </row>
    <row r="1156" spans="3:11" ht="15" customHeight="1" x14ac:dyDescent="0.2">
      <c r="C1156" s="128">
        <f t="shared" si="183"/>
        <v>6071</v>
      </c>
      <c r="D1156" s="87" t="str">
        <f>'Menü-Tabellen'!B73</f>
        <v>LowerDB 1 1/3</v>
      </c>
      <c r="E1156" s="96" t="str">
        <f t="shared" si="184"/>
        <v>Enable 'LowerDB 1 1/3'</v>
      </c>
      <c r="F1156" s="95" t="s">
        <v>875</v>
      </c>
      <c r="G1156" s="95">
        <v>255</v>
      </c>
      <c r="H1156" s="95" t="s">
        <v>233</v>
      </c>
      <c r="J1156" s="131" t="str">
        <f t="shared" si="182"/>
        <v>Menu Entry 'LowerDB 1 1/3' enabled when ON, otherwise skipped</v>
      </c>
      <c r="K1156" s="98" t="str">
        <f t="shared" si="181"/>
        <v>6071,"Enable 'LowerDB 1 1/3'",0,"eep_valid",255,Button,"Menu Entry 'LowerDB 1 1/3' enabled when ON, otherwise skipped"</v>
      </c>
    </row>
    <row r="1157" spans="3:11" ht="15" customHeight="1" x14ac:dyDescent="0.2">
      <c r="C1157" s="128">
        <f t="shared" si="183"/>
        <v>6072</v>
      </c>
      <c r="D1157" s="87" t="str">
        <f>'Menü-Tabellen'!B74</f>
        <v xml:space="preserve">LowerDB 1    </v>
      </c>
      <c r="E1157" s="96" t="str">
        <f t="shared" si="184"/>
        <v>Enable 'LowerDB 1    '</v>
      </c>
      <c r="F1157" s="95" t="s">
        <v>875</v>
      </c>
      <c r="G1157" s="95">
        <v>255</v>
      </c>
      <c r="H1157" s="95" t="s">
        <v>233</v>
      </c>
      <c r="J1157" s="131" t="str">
        <f t="shared" si="182"/>
        <v>Menu Entry 'LowerDB 1    ' enabled when ON, otherwise skipped</v>
      </c>
      <c r="K1157" s="98" t="str">
        <f t="shared" si="181"/>
        <v>6072,"Enable 'LowerDB 1    '",0,"eep_valid",255,Button,"Menu Entry 'LowerDB 1    ' enabled when ON, otherwise skipped"</v>
      </c>
    </row>
    <row r="1158" spans="3:11" ht="15" customHeight="1" x14ac:dyDescent="0.2">
      <c r="C1158" s="128">
        <f t="shared" si="183"/>
        <v>6073</v>
      </c>
      <c r="D1158" s="87" t="str">
        <f>'Menü-Tabellen'!B75</f>
        <v>LowerDB Mix 1</v>
      </c>
      <c r="E1158" s="96" t="str">
        <f t="shared" si="184"/>
        <v>Enable 'LowerDB Mix 1'</v>
      </c>
      <c r="F1158" s="95" t="s">
        <v>875</v>
      </c>
      <c r="G1158" s="95">
        <v>255</v>
      </c>
      <c r="H1158" s="95" t="s">
        <v>233</v>
      </c>
      <c r="J1158" s="131" t="str">
        <f t="shared" si="182"/>
        <v>Menu Entry 'LowerDB Mix 1' enabled when ON, otherwise skipped</v>
      </c>
      <c r="K1158" s="98" t="str">
        <f t="shared" si="181"/>
        <v>6073,"Enable 'LowerDB Mix 1'",0,"eep_valid",255,Button,"Menu Entry 'LowerDB Mix 1' enabled when ON, otherwise skipped"</v>
      </c>
    </row>
    <row r="1159" spans="3:11" ht="15" customHeight="1" x14ac:dyDescent="0.2">
      <c r="C1159" s="128">
        <f t="shared" si="183"/>
        <v>6074</v>
      </c>
      <c r="D1159" s="87" t="str">
        <f>'Menü-Tabellen'!B76</f>
        <v>LowerDB Mix 2</v>
      </c>
      <c r="E1159" s="96" t="str">
        <f t="shared" si="184"/>
        <v>Enable 'LowerDB Mix 2'</v>
      </c>
      <c r="F1159" s="95" t="s">
        <v>875</v>
      </c>
      <c r="G1159" s="95">
        <v>255</v>
      </c>
      <c r="H1159" s="95" t="s">
        <v>233</v>
      </c>
      <c r="J1159" s="131" t="str">
        <f t="shared" si="182"/>
        <v>Menu Entry 'LowerDB Mix 2' enabled when ON, otherwise skipped</v>
      </c>
      <c r="K1159" s="98" t="str">
        <f t="shared" si="181"/>
        <v>6074,"Enable 'LowerDB Mix 2'",0,"eep_valid",255,Button,"Menu Entry 'LowerDB Mix 2' enabled when ON, otherwise skipped"</v>
      </c>
    </row>
    <row r="1160" spans="3:11" ht="15" customHeight="1" x14ac:dyDescent="0.2">
      <c r="C1160" s="128">
        <f t="shared" si="183"/>
        <v>6075</v>
      </c>
      <c r="D1160" s="87" t="str">
        <f>'Menü-Tabellen'!B77</f>
        <v>LowerDB Mix 3</v>
      </c>
      <c r="E1160" s="96" t="str">
        <f t="shared" si="184"/>
        <v>Enable 'LowerDB Mix 3'</v>
      </c>
      <c r="F1160" s="95" t="s">
        <v>875</v>
      </c>
      <c r="G1160" s="95">
        <v>255</v>
      </c>
      <c r="H1160" s="95" t="s">
        <v>233</v>
      </c>
      <c r="J1160" s="131" t="str">
        <f t="shared" si="182"/>
        <v>Menu Entry 'LowerDB Mix 3' enabled when ON, otherwise skipped</v>
      </c>
      <c r="K1160" s="98" t="str">
        <f t="shared" si="181"/>
        <v>6075,"Enable 'LowerDB Mix 3'",0,"eep_valid",255,Button,"Menu Entry 'LowerDB Mix 3' enabled when ON, otherwise skipped"</v>
      </c>
    </row>
    <row r="1161" spans="3:11" ht="15" customHeight="1" x14ac:dyDescent="0.2">
      <c r="C1161" s="128">
        <f t="shared" si="183"/>
        <v>6076</v>
      </c>
      <c r="D1161" s="87" t="str">
        <f>'Menü-Tabellen'!B78</f>
        <v xml:space="preserve">Lower Attack </v>
      </c>
      <c r="E1161" s="96" t="str">
        <f t="shared" si="184"/>
        <v>Enable 'Lower Attack '</v>
      </c>
      <c r="F1161" s="95" t="s">
        <v>875</v>
      </c>
      <c r="G1161" s="95">
        <v>255</v>
      </c>
      <c r="H1161" s="95" t="s">
        <v>233</v>
      </c>
      <c r="J1161" s="131" t="str">
        <f t="shared" si="182"/>
        <v>Menu Entry 'Lower Attack ' enabled when ON, otherwise skipped</v>
      </c>
      <c r="K1161" s="98" t="str">
        <f t="shared" si="181"/>
        <v>6076,"Enable 'Lower Attack '",0,"eep_valid",255,Button,"Menu Entry 'Lower Attack ' enabled when ON, otherwise skipped"</v>
      </c>
    </row>
    <row r="1162" spans="3:11" ht="15" customHeight="1" x14ac:dyDescent="0.2">
      <c r="C1162" s="128">
        <f t="shared" si="183"/>
        <v>6077</v>
      </c>
      <c r="D1162" s="87" t="str">
        <f>'Menü-Tabellen'!B79</f>
        <v xml:space="preserve">Lower Decay  </v>
      </c>
      <c r="E1162" s="96" t="str">
        <f t="shared" si="184"/>
        <v>Enable 'Lower Decay  '</v>
      </c>
      <c r="F1162" s="95" t="s">
        <v>875</v>
      </c>
      <c r="G1162" s="95">
        <v>255</v>
      </c>
      <c r="H1162" s="95" t="s">
        <v>233</v>
      </c>
      <c r="J1162" s="131" t="str">
        <f t="shared" si="182"/>
        <v>Menu Entry 'Lower Decay  ' enabled when ON, otherwise skipped</v>
      </c>
      <c r="K1162" s="98" t="str">
        <f t="shared" si="181"/>
        <v>6077,"Enable 'Lower Decay  '",0,"eep_valid",255,Button,"Menu Entry 'Lower Decay  ' enabled when ON, otherwise skipped"</v>
      </c>
    </row>
    <row r="1163" spans="3:11" ht="15" customHeight="1" x14ac:dyDescent="0.2">
      <c r="C1163" s="128">
        <f t="shared" si="183"/>
        <v>6078</v>
      </c>
      <c r="D1163" s="87" t="str">
        <f>'Menü-Tabellen'!B80</f>
        <v>Lower Sustain</v>
      </c>
      <c r="E1163" s="96" t="str">
        <f t="shared" si="184"/>
        <v>Enable 'Lower Sustain'</v>
      </c>
      <c r="F1163" s="95" t="s">
        <v>875</v>
      </c>
      <c r="G1163" s="95">
        <v>255</v>
      </c>
      <c r="H1163" s="95" t="s">
        <v>233</v>
      </c>
      <c r="J1163" s="131" t="str">
        <f t="shared" si="182"/>
        <v>Menu Entry 'Lower Sustain' enabled when ON, otherwise skipped</v>
      </c>
      <c r="K1163" s="98" t="str">
        <f t="shared" si="181"/>
        <v>6078,"Enable 'Lower Sustain'",0,"eep_valid",255,Button,"Menu Entry 'Lower Sustain' enabled when ON, otherwise skipped"</v>
      </c>
    </row>
    <row r="1164" spans="3:11" ht="15" customHeight="1" x14ac:dyDescent="0.2">
      <c r="C1164" s="128">
        <f t="shared" si="183"/>
        <v>6079</v>
      </c>
      <c r="D1164" s="87" t="str">
        <f>'Menü-Tabellen'!B81</f>
        <v>Lower Release</v>
      </c>
      <c r="E1164" s="96" t="str">
        <f t="shared" si="184"/>
        <v>Enable 'Lower Release'</v>
      </c>
      <c r="F1164" s="95" t="s">
        <v>875</v>
      </c>
      <c r="G1164" s="95">
        <v>255</v>
      </c>
      <c r="H1164" s="95" t="s">
        <v>233</v>
      </c>
      <c r="J1164" s="131" t="str">
        <f t="shared" si="182"/>
        <v>Menu Entry 'Lower Release' enabled when ON, otherwise skipped</v>
      </c>
      <c r="K1164" s="98" t="str">
        <f t="shared" si="181"/>
        <v>6079,"Enable 'Lower Release'",0,"eep_valid",255,Button,"Menu Entry 'Lower Release' enabled when ON, otherwise skipped"</v>
      </c>
    </row>
    <row r="1165" spans="3:11" ht="15" customHeight="1" x14ac:dyDescent="0.2">
      <c r="C1165" s="128">
        <f t="shared" si="183"/>
        <v>6080</v>
      </c>
      <c r="D1165" s="87" t="str">
        <f>'Menü-Tabellen'!B82</f>
        <v>LowerADSR Hrm</v>
      </c>
      <c r="E1165" s="96" t="str">
        <f t="shared" si="184"/>
        <v>Enable 'LowerADSR Hrm'</v>
      </c>
      <c r="F1165" s="95" t="s">
        <v>875</v>
      </c>
      <c r="G1165" s="95">
        <v>255</v>
      </c>
      <c r="H1165" s="95" t="s">
        <v>233</v>
      </c>
      <c r="J1165" s="131" t="str">
        <f t="shared" si="182"/>
        <v>Menu Entry 'LowerADSR Hrm' enabled when ON, otherwise skipped</v>
      </c>
      <c r="K1165" s="98" t="str">
        <f t="shared" si="181"/>
        <v>6080,"Enable 'LowerADSR Hrm'",0,"eep_valid",255,Button,"Menu Entry 'LowerADSR Hrm' enabled when ON, otherwise skipped"</v>
      </c>
    </row>
    <row r="1166" spans="3:11" ht="15" customHeight="1" x14ac:dyDescent="0.2">
      <c r="C1166" s="128">
        <f t="shared" si="183"/>
        <v>6081</v>
      </c>
      <c r="D1166" s="87" t="str">
        <f>'Menü-Tabellen'!B83</f>
        <v xml:space="preserve">EnvEna &lt;drb&gt; </v>
      </c>
      <c r="E1166" s="96" t="str">
        <f t="shared" si="184"/>
        <v>Enable 'EnvEna &lt;drb&gt; '</v>
      </c>
      <c r="F1166" s="95" t="s">
        <v>875</v>
      </c>
      <c r="G1166" s="95">
        <v>255</v>
      </c>
      <c r="H1166" s="95" t="s">
        <v>233</v>
      </c>
      <c r="J1166" s="131" t="str">
        <f t="shared" si="182"/>
        <v>Menu Entry 'EnvEna &lt;drb&gt; ' enabled when ON, otherwise skipped</v>
      </c>
      <c r="K1166" s="98" t="str">
        <f t="shared" si="181"/>
        <v>6081,"Enable 'EnvEna &lt;drb&gt; '",0,"eep_valid",255,Button,"Menu Entry 'EnvEna &lt;drb&gt; ' enabled when ON, otherwise skipped"</v>
      </c>
    </row>
    <row r="1167" spans="3:11" ht="15" customHeight="1" x14ac:dyDescent="0.2">
      <c r="C1167" s="128">
        <f t="shared" si="183"/>
        <v>6082</v>
      </c>
      <c r="D1167" s="87" t="str">
        <f>'Menü-Tabellen'!B84</f>
        <v>LowerGM Prg 1</v>
      </c>
      <c r="E1167" s="96" t="str">
        <f t="shared" si="184"/>
        <v>Enable 'LowerGM Prg 1'</v>
      </c>
      <c r="F1167" s="95" t="s">
        <v>875</v>
      </c>
      <c r="G1167" s="95">
        <v>255</v>
      </c>
      <c r="H1167" s="95" t="s">
        <v>233</v>
      </c>
      <c r="J1167" s="131" t="str">
        <f t="shared" si="182"/>
        <v>Menu Entry 'LowerGM Prg 1' enabled when ON, otherwise skipped</v>
      </c>
      <c r="K1167" s="98" t="str">
        <f t="shared" si="181"/>
        <v>6082,"Enable 'LowerGM Prg 1'",0,"eep_valid",255,Button,"Menu Entry 'LowerGM Prg 1' enabled when ON, otherwise skipped"</v>
      </c>
    </row>
    <row r="1168" spans="3:11" ht="15" customHeight="1" x14ac:dyDescent="0.2">
      <c r="C1168" s="128">
        <f t="shared" si="183"/>
        <v>6083</v>
      </c>
      <c r="D1168" s="87" t="str">
        <f>'Menü-Tabellen'!B85</f>
        <v>LowerGM Lvl 1</v>
      </c>
      <c r="E1168" s="96" t="str">
        <f t="shared" si="184"/>
        <v>Enable 'LowerGM Lvl 1'</v>
      </c>
      <c r="F1168" s="95" t="s">
        <v>875</v>
      </c>
      <c r="G1168" s="95">
        <v>255</v>
      </c>
      <c r="H1168" s="95" t="s">
        <v>233</v>
      </c>
      <c r="J1168" s="131" t="str">
        <f t="shared" si="182"/>
        <v>Menu Entry 'LowerGM Lvl 1' enabled when ON, otherwise skipped</v>
      </c>
      <c r="K1168" s="98" t="str">
        <f t="shared" si="181"/>
        <v>6083,"Enable 'LowerGM Lvl 1'",0,"eep_valid",255,Button,"Menu Entry 'LowerGM Lvl 1' enabled when ON, otherwise skipped"</v>
      </c>
    </row>
    <row r="1169" spans="3:11" ht="15" customHeight="1" x14ac:dyDescent="0.2">
      <c r="C1169" s="128">
        <f t="shared" si="183"/>
        <v>6084</v>
      </c>
      <c r="D1169" s="87" t="str">
        <f>'Menü-Tabellen'!B86</f>
        <v>LowerGM Harm1</v>
      </c>
      <c r="E1169" s="96" t="str">
        <f t="shared" si="184"/>
        <v>Enable 'LowerGM Harm1'</v>
      </c>
      <c r="F1169" s="95" t="s">
        <v>875</v>
      </c>
      <c r="G1169" s="95">
        <v>255</v>
      </c>
      <c r="H1169" s="95" t="s">
        <v>233</v>
      </c>
      <c r="J1169" s="131" t="str">
        <f t="shared" si="182"/>
        <v>Menu Entry 'LowerGM Harm1' enabled when ON, otherwise skipped</v>
      </c>
      <c r="K1169" s="98" t="str">
        <f t="shared" si="181"/>
        <v>6084,"Enable 'LowerGM Harm1'",0,"eep_valid",255,Button,"Menu Entry 'LowerGM Harm1' enabled when ON, otherwise skipped"</v>
      </c>
    </row>
    <row r="1170" spans="3:11" ht="15" customHeight="1" x14ac:dyDescent="0.2">
      <c r="C1170" s="128">
        <f t="shared" si="183"/>
        <v>6085</v>
      </c>
      <c r="D1170" s="87" t="str">
        <f>'Menü-Tabellen'!B87</f>
        <v>LowerGM Prg 2</v>
      </c>
      <c r="E1170" s="96" t="str">
        <f t="shared" si="184"/>
        <v>Enable 'LowerGM Prg 2'</v>
      </c>
      <c r="F1170" s="95" t="s">
        <v>875</v>
      </c>
      <c r="G1170" s="95">
        <v>255</v>
      </c>
      <c r="H1170" s="95" t="s">
        <v>233</v>
      </c>
      <c r="J1170" s="131" t="str">
        <f t="shared" si="182"/>
        <v>Menu Entry 'LowerGM Prg 2' enabled when ON, otherwise skipped</v>
      </c>
      <c r="K1170" s="98" t="str">
        <f t="shared" si="181"/>
        <v>6085,"Enable 'LowerGM Prg 2'",0,"eep_valid",255,Button,"Menu Entry 'LowerGM Prg 2' enabled when ON, otherwise skipped"</v>
      </c>
    </row>
    <row r="1171" spans="3:11" ht="15" customHeight="1" x14ac:dyDescent="0.2">
      <c r="C1171" s="128">
        <f t="shared" si="183"/>
        <v>6086</v>
      </c>
      <c r="D1171" s="87" t="str">
        <f>'Menü-Tabellen'!B88</f>
        <v>LowerGM Lvl 2</v>
      </c>
      <c r="E1171" s="96" t="str">
        <f t="shared" si="184"/>
        <v>Enable 'LowerGM Lvl 2'</v>
      </c>
      <c r="F1171" s="95" t="s">
        <v>875</v>
      </c>
      <c r="G1171" s="95">
        <v>255</v>
      </c>
      <c r="H1171" s="95" t="s">
        <v>233</v>
      </c>
      <c r="J1171" s="131" t="str">
        <f t="shared" si="182"/>
        <v>Menu Entry 'LowerGM Lvl 2' enabled when ON, otherwise skipped</v>
      </c>
      <c r="K1171" s="98" t="str">
        <f t="shared" si="181"/>
        <v>6086,"Enable 'LowerGM Lvl 2'",0,"eep_valid",255,Button,"Menu Entry 'LowerGM Lvl 2' enabled when ON, otherwise skipped"</v>
      </c>
    </row>
    <row r="1172" spans="3:11" ht="15" customHeight="1" x14ac:dyDescent="0.2">
      <c r="C1172" s="128">
        <f t="shared" si="183"/>
        <v>6087</v>
      </c>
      <c r="D1172" s="87" t="str">
        <f>'Menü-Tabellen'!B89</f>
        <v>LowerGM Harm2</v>
      </c>
      <c r="E1172" s="96" t="str">
        <f t="shared" si="184"/>
        <v>Enable 'LowerGM Harm2'</v>
      </c>
      <c r="F1172" s="95" t="s">
        <v>875</v>
      </c>
      <c r="G1172" s="95">
        <v>255</v>
      </c>
      <c r="H1172" s="95" t="s">
        <v>233</v>
      </c>
      <c r="J1172" s="131" t="str">
        <f t="shared" si="182"/>
        <v>Menu Entry 'LowerGM Harm2' enabled when ON, otherwise skipped</v>
      </c>
      <c r="K1172" s="98" t="str">
        <f t="shared" si="181"/>
        <v>6087,"Enable 'LowerGM Harm2'",0,"eep_valid",255,Button,"Menu Entry 'LowerGM Harm2' enabled when ON, otherwise skipped"</v>
      </c>
    </row>
    <row r="1173" spans="3:11" ht="15" customHeight="1" x14ac:dyDescent="0.2">
      <c r="C1173" s="128">
        <f t="shared" si="183"/>
        <v>6088</v>
      </c>
      <c r="D1173" s="87" t="str">
        <f>'Menü-Tabellen'!B90</f>
        <v>LowerGM Detn2</v>
      </c>
      <c r="E1173" s="96" t="str">
        <f t="shared" si="184"/>
        <v>Enable 'LowerGM Detn2'</v>
      </c>
      <c r="F1173" s="95" t="s">
        <v>875</v>
      </c>
      <c r="G1173" s="95">
        <v>255</v>
      </c>
      <c r="H1173" s="95" t="s">
        <v>233</v>
      </c>
      <c r="J1173" s="131" t="str">
        <f t="shared" si="182"/>
        <v>Menu Entry 'LowerGM Detn2' enabled when ON, otherwise skipped</v>
      </c>
      <c r="K1173" s="98" t="str">
        <f t="shared" si="181"/>
        <v>6088,"Enable 'LowerGM Detn2'",0,"eep_valid",255,Button,"Menu Entry 'LowerGM Detn2' enabled when ON, otherwise skipped"</v>
      </c>
    </row>
    <row r="1174" spans="3:11" ht="15" customHeight="1" x14ac:dyDescent="0.2">
      <c r="C1174" s="128">
        <f t="shared" si="183"/>
        <v>6089</v>
      </c>
      <c r="D1174" s="87" t="str">
        <f>'Menü-Tabellen'!B91</f>
        <v xml:space="preserve">PedalDB 16   </v>
      </c>
      <c r="E1174" s="96" t="str">
        <f t="shared" si="184"/>
        <v>Enable 'PedalDB 16   '</v>
      </c>
      <c r="F1174" s="95" t="s">
        <v>875</v>
      </c>
      <c r="G1174" s="95">
        <v>255</v>
      </c>
      <c r="H1174" s="95" t="s">
        <v>233</v>
      </c>
      <c r="J1174" s="131" t="str">
        <f t="shared" si="182"/>
        <v>Menu Entry 'PedalDB 16   ' enabled when ON, otherwise skipped</v>
      </c>
      <c r="K1174" s="98" t="str">
        <f t="shared" si="181"/>
        <v>6089,"Enable 'PedalDB 16   '",0,"eep_valid",255,Button,"Menu Entry 'PedalDB 16   ' enabled when ON, otherwise skipped"</v>
      </c>
    </row>
    <row r="1175" spans="3:11" ht="15" customHeight="1" x14ac:dyDescent="0.2">
      <c r="C1175" s="128">
        <f t="shared" si="183"/>
        <v>6090</v>
      </c>
      <c r="D1175" s="87" t="str">
        <f>'Menü-Tabellen'!B92</f>
        <v xml:space="preserve">PedalDB 16H  </v>
      </c>
      <c r="E1175" s="96" t="str">
        <f t="shared" si="184"/>
        <v>Enable 'PedalDB 16H  '</v>
      </c>
      <c r="F1175" s="95" t="s">
        <v>875</v>
      </c>
      <c r="G1175" s="95">
        <v>255</v>
      </c>
      <c r="H1175" s="95" t="s">
        <v>233</v>
      </c>
      <c r="J1175" s="131" t="str">
        <f t="shared" si="182"/>
        <v>Menu Entry 'PedalDB 16H  ' enabled when ON, otherwise skipped</v>
      </c>
      <c r="K1175" s="98" t="str">
        <f t="shared" si="181"/>
        <v>6090,"Enable 'PedalDB 16H  '",0,"eep_valid",255,Button,"Menu Entry 'PedalDB 16H  ' enabled when ON, otherwise skipped"</v>
      </c>
    </row>
    <row r="1176" spans="3:11" ht="15" customHeight="1" x14ac:dyDescent="0.2">
      <c r="C1176" s="128">
        <f t="shared" si="183"/>
        <v>6091</v>
      </c>
      <c r="D1176" s="87" t="str">
        <f>'Menü-Tabellen'!B93</f>
        <v xml:space="preserve">PedalDB 8    </v>
      </c>
      <c r="E1176" s="96" t="str">
        <f t="shared" si="184"/>
        <v>Enable 'PedalDB 8    '</v>
      </c>
      <c r="F1176" s="95" t="s">
        <v>875</v>
      </c>
      <c r="G1176" s="95">
        <v>255</v>
      </c>
      <c r="H1176" s="95" t="s">
        <v>233</v>
      </c>
      <c r="J1176" s="131" t="str">
        <f t="shared" si="182"/>
        <v>Menu Entry 'PedalDB 8    ' enabled when ON, otherwise skipped</v>
      </c>
      <c r="K1176" s="98" t="str">
        <f t="shared" si="181"/>
        <v>6091,"Enable 'PedalDB 8    '",0,"eep_valid",255,Button,"Menu Entry 'PedalDB 8    ' enabled when ON, otherwise skipped"</v>
      </c>
    </row>
    <row r="1177" spans="3:11" ht="15" customHeight="1" x14ac:dyDescent="0.2">
      <c r="C1177" s="128">
        <f t="shared" si="183"/>
        <v>6092</v>
      </c>
      <c r="D1177" s="87" t="str">
        <f>'Menü-Tabellen'!B94</f>
        <v xml:space="preserve">PedalDB 8H   </v>
      </c>
      <c r="E1177" s="96" t="str">
        <f t="shared" si="184"/>
        <v>Enable 'PedalDB 8H   '</v>
      </c>
      <c r="F1177" s="95" t="s">
        <v>875</v>
      </c>
      <c r="G1177" s="95">
        <v>255</v>
      </c>
      <c r="H1177" s="95" t="s">
        <v>233</v>
      </c>
      <c r="J1177" s="131" t="str">
        <f t="shared" si="182"/>
        <v>Menu Entry 'PedalDB 8H   ' enabled when ON, otherwise skipped</v>
      </c>
      <c r="K1177" s="98" t="str">
        <f t="shared" si="181"/>
        <v>6092,"Enable 'PedalDB 8H   '",0,"eep_valid",255,Button,"Menu Entry 'PedalDB 8H   ' enabled when ON, otherwise skipped"</v>
      </c>
    </row>
    <row r="1178" spans="3:11" ht="15" customHeight="1" x14ac:dyDescent="0.2">
      <c r="C1178" s="128">
        <f t="shared" si="183"/>
        <v>6093</v>
      </c>
      <c r="D1178" s="87" t="str">
        <f>'Menü-Tabellen'!B95</f>
        <v xml:space="preserve">Pedal Attack </v>
      </c>
      <c r="E1178" s="96" t="str">
        <f t="shared" si="184"/>
        <v>Enable 'Pedal Attack '</v>
      </c>
      <c r="F1178" s="95" t="s">
        <v>875</v>
      </c>
      <c r="G1178" s="95">
        <v>255</v>
      </c>
      <c r="H1178" s="95" t="s">
        <v>233</v>
      </c>
      <c r="J1178" s="131" t="str">
        <f t="shared" si="182"/>
        <v>Menu Entry 'Pedal Attack ' enabled when ON, otherwise skipped</v>
      </c>
      <c r="K1178" s="98" t="str">
        <f t="shared" si="181"/>
        <v>6093,"Enable 'Pedal Attack '",0,"eep_valid",255,Button,"Menu Entry 'Pedal Attack ' enabled when ON, otherwise skipped"</v>
      </c>
    </row>
    <row r="1179" spans="3:11" ht="15" customHeight="1" x14ac:dyDescent="0.2">
      <c r="C1179" s="128">
        <f t="shared" si="183"/>
        <v>6094</v>
      </c>
      <c r="D1179" s="87" t="str">
        <f>'Menü-Tabellen'!B96</f>
        <v xml:space="preserve">Pedal Decay  </v>
      </c>
      <c r="E1179" s="96" t="str">
        <f t="shared" si="184"/>
        <v>Enable 'Pedal Decay  '</v>
      </c>
      <c r="F1179" s="95" t="s">
        <v>875</v>
      </c>
      <c r="G1179" s="95">
        <v>255</v>
      </c>
      <c r="H1179" s="95" t="s">
        <v>233</v>
      </c>
      <c r="J1179" s="131" t="str">
        <f t="shared" si="182"/>
        <v>Menu Entry 'Pedal Decay  ' enabled when ON, otherwise skipped</v>
      </c>
      <c r="K1179" s="98" t="str">
        <f t="shared" si="181"/>
        <v>6094,"Enable 'Pedal Decay  '",0,"eep_valid",255,Button,"Menu Entry 'Pedal Decay  ' enabled when ON, otherwise skipped"</v>
      </c>
    </row>
    <row r="1180" spans="3:11" ht="15" customHeight="1" x14ac:dyDescent="0.2">
      <c r="C1180" s="128">
        <f t="shared" si="183"/>
        <v>6095</v>
      </c>
      <c r="D1180" s="87" t="str">
        <f>'Menü-Tabellen'!B97</f>
        <v>Pedal Sustain</v>
      </c>
      <c r="E1180" s="96" t="str">
        <f t="shared" si="184"/>
        <v>Enable 'Pedal Sustain'</v>
      </c>
      <c r="F1180" s="95" t="s">
        <v>875</v>
      </c>
      <c r="G1180" s="95">
        <v>255</v>
      </c>
      <c r="H1180" s="95" t="s">
        <v>233</v>
      </c>
      <c r="J1180" s="131" t="str">
        <f t="shared" si="182"/>
        <v>Menu Entry 'Pedal Sustain' enabled when ON, otherwise skipped</v>
      </c>
      <c r="K1180" s="98" t="str">
        <f t="shared" si="181"/>
        <v>6095,"Enable 'Pedal Sustain'",0,"eep_valid",255,Button,"Menu Entry 'Pedal Sustain' enabled when ON, otherwise skipped"</v>
      </c>
    </row>
    <row r="1181" spans="3:11" ht="15" customHeight="1" x14ac:dyDescent="0.2">
      <c r="C1181" s="128">
        <f t="shared" si="183"/>
        <v>6096</v>
      </c>
      <c r="D1181" s="87" t="str">
        <f>'Menü-Tabellen'!B98</f>
        <v>Pedal Release</v>
      </c>
      <c r="E1181" s="96" t="str">
        <f t="shared" si="184"/>
        <v>Enable 'Pedal Release'</v>
      </c>
      <c r="F1181" s="95" t="s">
        <v>875</v>
      </c>
      <c r="G1181" s="95">
        <v>255</v>
      </c>
      <c r="H1181" s="95" t="s">
        <v>233</v>
      </c>
      <c r="J1181" s="131" t="str">
        <f t="shared" ref="J1181:J1212" si="185">CONCATENATE("Menu Entry '",D1181,"' enabled when ON, otherwise skipped")</f>
        <v>Menu Entry 'Pedal Release' enabled when ON, otherwise skipped</v>
      </c>
      <c r="K1181" s="98" t="str">
        <f t="shared" si="181"/>
        <v>6096,"Enable 'Pedal Release'",0,"eep_valid",255,Button,"Menu Entry 'Pedal Release' enabled when ON, otherwise skipped"</v>
      </c>
    </row>
    <row r="1182" spans="3:11" ht="15" customHeight="1" x14ac:dyDescent="0.2">
      <c r="C1182" s="128">
        <f t="shared" si="183"/>
        <v>6097</v>
      </c>
      <c r="D1182" s="87" t="str">
        <f>'Menü-Tabellen'!B99</f>
        <v>Pedal Harmonc</v>
      </c>
      <c r="E1182" s="96" t="str">
        <f t="shared" si="184"/>
        <v>Enable 'Pedal Harmonc'</v>
      </c>
      <c r="F1182" s="95" t="s">
        <v>875</v>
      </c>
      <c r="G1182" s="95">
        <v>255</v>
      </c>
      <c r="H1182" s="95" t="s">
        <v>233</v>
      </c>
      <c r="J1182" s="131" t="str">
        <f t="shared" si="185"/>
        <v>Menu Entry 'Pedal Harmonc' enabled when ON, otherwise skipped</v>
      </c>
      <c r="K1182" s="98" t="str">
        <f t="shared" si="181"/>
        <v>6097,"Enable 'Pedal Harmonc'",0,"eep_valid",255,Button,"Menu Entry 'Pedal Harmonc' enabled when ON, otherwise skipped"</v>
      </c>
    </row>
    <row r="1183" spans="3:11" ht="15" customHeight="1" x14ac:dyDescent="0.2">
      <c r="C1183" s="128">
        <f t="shared" si="183"/>
        <v>6098</v>
      </c>
      <c r="D1183" s="87" t="str">
        <f>'Menü-Tabellen'!B100</f>
        <v>PedalGM Prg 1</v>
      </c>
      <c r="E1183" s="96" t="str">
        <f t="shared" si="184"/>
        <v>Enable 'PedalGM Prg 1'</v>
      </c>
      <c r="F1183" s="95" t="s">
        <v>875</v>
      </c>
      <c r="G1183" s="95">
        <v>255</v>
      </c>
      <c r="H1183" s="95" t="s">
        <v>233</v>
      </c>
      <c r="J1183" s="131" t="str">
        <f t="shared" si="185"/>
        <v>Menu Entry 'PedalGM Prg 1' enabled when ON, otherwise skipped</v>
      </c>
      <c r="K1183" s="98" t="str">
        <f t="shared" si="181"/>
        <v>6098,"Enable 'PedalGM Prg 1'",0,"eep_valid",255,Button,"Menu Entry 'PedalGM Prg 1' enabled when ON, otherwise skipped"</v>
      </c>
    </row>
    <row r="1184" spans="3:11" ht="15" customHeight="1" x14ac:dyDescent="0.2">
      <c r="C1184" s="128">
        <f t="shared" si="183"/>
        <v>6099</v>
      </c>
      <c r="D1184" s="87" t="str">
        <f>'Menü-Tabellen'!B101</f>
        <v>PedalGM Lvl 1</v>
      </c>
      <c r="E1184" s="96" t="str">
        <f t="shared" si="184"/>
        <v>Enable 'PedalGM Lvl 1'</v>
      </c>
      <c r="F1184" s="95" t="s">
        <v>875</v>
      </c>
      <c r="G1184" s="95">
        <v>255</v>
      </c>
      <c r="H1184" s="95" t="s">
        <v>233</v>
      </c>
      <c r="J1184" s="131" t="str">
        <f t="shared" si="185"/>
        <v>Menu Entry 'PedalGM Lvl 1' enabled when ON, otherwise skipped</v>
      </c>
      <c r="K1184" s="98" t="str">
        <f t="shared" si="181"/>
        <v>6099,"Enable 'PedalGM Lvl 1'",0,"eep_valid",255,Button,"Menu Entry 'PedalGM Lvl 1' enabled when ON, otherwise skipped"</v>
      </c>
    </row>
    <row r="1185" spans="3:11" ht="15" customHeight="1" x14ac:dyDescent="0.2">
      <c r="C1185" s="128">
        <f t="shared" si="183"/>
        <v>6100</v>
      </c>
      <c r="D1185" s="87" t="str">
        <f>'Menü-Tabellen'!B102</f>
        <v>PedalGM Harm1</v>
      </c>
      <c r="E1185" s="96" t="str">
        <f t="shared" si="184"/>
        <v>Enable 'PedalGM Harm1'</v>
      </c>
      <c r="F1185" s="95" t="s">
        <v>875</v>
      </c>
      <c r="G1185" s="95">
        <v>255</v>
      </c>
      <c r="H1185" s="95" t="s">
        <v>233</v>
      </c>
      <c r="J1185" s="131" t="str">
        <f t="shared" si="185"/>
        <v>Menu Entry 'PedalGM Harm1' enabled when ON, otherwise skipped</v>
      </c>
      <c r="K1185" s="98" t="str">
        <f t="shared" si="181"/>
        <v>6100,"Enable 'PedalGM Harm1'",0,"eep_valid",255,Button,"Menu Entry 'PedalGM Harm1' enabled when ON, otherwise skipped"</v>
      </c>
    </row>
    <row r="1186" spans="3:11" ht="15" customHeight="1" x14ac:dyDescent="0.2">
      <c r="C1186" s="128">
        <f t="shared" si="183"/>
        <v>6101</v>
      </c>
      <c r="D1186" s="87" t="str">
        <f>'Menü-Tabellen'!B103</f>
        <v>PedalGM Prg 2</v>
      </c>
      <c r="E1186" s="96" t="str">
        <f t="shared" si="184"/>
        <v>Enable 'PedalGM Prg 2'</v>
      </c>
      <c r="F1186" s="95" t="s">
        <v>875</v>
      </c>
      <c r="G1186" s="95">
        <v>255</v>
      </c>
      <c r="H1186" s="95" t="s">
        <v>233</v>
      </c>
      <c r="J1186" s="131" t="str">
        <f t="shared" si="185"/>
        <v>Menu Entry 'PedalGM Prg 2' enabled when ON, otherwise skipped</v>
      </c>
      <c r="K1186" s="98" t="str">
        <f t="shared" si="181"/>
        <v>6101,"Enable 'PedalGM Prg 2'",0,"eep_valid",255,Button,"Menu Entry 'PedalGM Prg 2' enabled when ON, otherwise skipped"</v>
      </c>
    </row>
    <row r="1187" spans="3:11" ht="15" customHeight="1" x14ac:dyDescent="0.2">
      <c r="C1187" s="128">
        <f t="shared" si="183"/>
        <v>6102</v>
      </c>
      <c r="D1187" s="87" t="str">
        <f>'Menü-Tabellen'!B104</f>
        <v>PedalGM Lvl 2</v>
      </c>
      <c r="E1187" s="96" t="str">
        <f t="shared" si="184"/>
        <v>Enable 'PedalGM Lvl 2'</v>
      </c>
      <c r="F1187" s="95" t="s">
        <v>875</v>
      </c>
      <c r="G1187" s="95">
        <v>255</v>
      </c>
      <c r="H1187" s="95" t="s">
        <v>233</v>
      </c>
      <c r="J1187" s="131" t="str">
        <f t="shared" si="185"/>
        <v>Menu Entry 'PedalGM Lvl 2' enabled when ON, otherwise skipped</v>
      </c>
      <c r="K1187" s="98" t="str">
        <f t="shared" si="181"/>
        <v>6102,"Enable 'PedalGM Lvl 2'",0,"eep_valid",255,Button,"Menu Entry 'PedalGM Lvl 2' enabled when ON, otherwise skipped"</v>
      </c>
    </row>
    <row r="1188" spans="3:11" ht="15" customHeight="1" x14ac:dyDescent="0.2">
      <c r="C1188" s="128">
        <f t="shared" si="183"/>
        <v>6103</v>
      </c>
      <c r="D1188" s="87" t="str">
        <f>'Menü-Tabellen'!B105</f>
        <v>PedalGM Harm2</v>
      </c>
      <c r="E1188" s="96" t="str">
        <f t="shared" si="184"/>
        <v>Enable 'PedalGM Harm2'</v>
      </c>
      <c r="F1188" s="95" t="s">
        <v>875</v>
      </c>
      <c r="G1188" s="95">
        <v>255</v>
      </c>
      <c r="H1188" s="95" t="s">
        <v>233</v>
      </c>
      <c r="J1188" s="131" t="str">
        <f t="shared" si="185"/>
        <v>Menu Entry 'PedalGM Harm2' enabled when ON, otherwise skipped</v>
      </c>
      <c r="K1188" s="98" t="str">
        <f t="shared" si="181"/>
        <v>6103,"Enable 'PedalGM Harm2'",0,"eep_valid",255,Button,"Menu Entry 'PedalGM Harm2' enabled when ON, otherwise skipped"</v>
      </c>
    </row>
    <row r="1189" spans="3:11" ht="15" customHeight="1" x14ac:dyDescent="0.2">
      <c r="C1189" s="128">
        <f t="shared" si="183"/>
        <v>6104</v>
      </c>
      <c r="D1189" s="87" t="str">
        <f>'Menü-Tabellen'!B106</f>
        <v>PedalGM Detn2</v>
      </c>
      <c r="E1189" s="96" t="str">
        <f t="shared" si="184"/>
        <v>Enable 'PedalGM Detn2'</v>
      </c>
      <c r="F1189" s="95" t="s">
        <v>875</v>
      </c>
      <c r="G1189" s="95">
        <v>255</v>
      </c>
      <c r="H1189" s="95" t="s">
        <v>233</v>
      </c>
      <c r="J1189" s="131" t="str">
        <f t="shared" si="185"/>
        <v>Menu Entry 'PedalGM Detn2' enabled when ON, otherwise skipped</v>
      </c>
      <c r="K1189" s="98" t="str">
        <f t="shared" si="181"/>
        <v>6104,"Enable 'PedalGM Detn2'",0,"eep_valid",255,Button,"Menu Entry 'PedalGM Detn2' enabled when ON, otherwise skipped"</v>
      </c>
    </row>
    <row r="1190" spans="3:11" ht="15" customHeight="1" x14ac:dyDescent="0.2">
      <c r="C1190" s="128">
        <f t="shared" si="183"/>
        <v>6105</v>
      </c>
      <c r="D1190" s="87" t="str">
        <f>'Menü-Tabellen'!B107</f>
        <v xml:space="preserve">Reverb 1 Lvl </v>
      </c>
      <c r="E1190" s="96" t="str">
        <f t="shared" si="184"/>
        <v>Enable 'Reverb 1 Lvl '</v>
      </c>
      <c r="F1190" s="95" t="s">
        <v>875</v>
      </c>
      <c r="G1190" s="95">
        <v>255</v>
      </c>
      <c r="H1190" s="95" t="s">
        <v>233</v>
      </c>
      <c r="J1190" s="131" t="str">
        <f t="shared" si="185"/>
        <v>Menu Entry 'Reverb 1 Lvl ' enabled when ON, otherwise skipped</v>
      </c>
      <c r="K1190" s="98" t="str">
        <f t="shared" si="181"/>
        <v>6105,"Enable 'Reverb 1 Lvl '",0,"eep_valid",255,Button,"Menu Entry 'Reverb 1 Lvl ' enabled when ON, otherwise skipped"</v>
      </c>
    </row>
    <row r="1191" spans="3:11" ht="15" customHeight="1" x14ac:dyDescent="0.2">
      <c r="C1191" s="128">
        <f t="shared" si="183"/>
        <v>6106</v>
      </c>
      <c r="D1191" s="87" t="str">
        <f>'Menü-Tabellen'!B108</f>
        <v xml:space="preserve">Reverb 2 Lvl </v>
      </c>
      <c r="E1191" s="96" t="str">
        <f t="shared" si="184"/>
        <v>Enable 'Reverb 2 Lvl '</v>
      </c>
      <c r="F1191" s="95" t="s">
        <v>875</v>
      </c>
      <c r="G1191" s="95">
        <v>255</v>
      </c>
      <c r="H1191" s="95" t="s">
        <v>233</v>
      </c>
      <c r="J1191" s="131" t="str">
        <f t="shared" si="185"/>
        <v>Menu Entry 'Reverb 2 Lvl ' enabled when ON, otherwise skipped</v>
      </c>
      <c r="K1191" s="98" t="str">
        <f t="shared" ref="K1191:K1215" si="186">CONCATENATE(C1191,",""",E1191,""",",0,",""",F1191,""",",G1191,",","",H1191,",""",J1191,"""")</f>
        <v>6106,"Enable 'Reverb 2 Lvl '",0,"eep_valid",255,Button,"Menu Entry 'Reverb 2 Lvl ' enabled when ON, otherwise skipped"</v>
      </c>
    </row>
    <row r="1192" spans="3:11" ht="15" customHeight="1" x14ac:dyDescent="0.2">
      <c r="C1192" s="128">
        <f t="shared" si="183"/>
        <v>6107</v>
      </c>
      <c r="D1192" s="87" t="str">
        <f>'Menü-Tabellen'!B109</f>
        <v xml:space="preserve">Reverb 3 Lvl </v>
      </c>
      <c r="E1192" s="96" t="str">
        <f t="shared" si="184"/>
        <v>Enable 'Reverb 3 Lvl '</v>
      </c>
      <c r="F1192" s="95" t="s">
        <v>875</v>
      </c>
      <c r="G1192" s="95">
        <v>255</v>
      </c>
      <c r="H1192" s="95" t="s">
        <v>233</v>
      </c>
      <c r="J1192" s="131" t="str">
        <f t="shared" si="185"/>
        <v>Menu Entry 'Reverb 3 Lvl ' enabled when ON, otherwise skipped</v>
      </c>
      <c r="K1192" s="98" t="str">
        <f t="shared" si="186"/>
        <v>6107,"Enable 'Reverb 3 Lvl '",0,"eep_valid",255,Button,"Menu Entry 'Reverb 3 Lvl ' enabled when ON, otherwise skipped"</v>
      </c>
    </row>
    <row r="1193" spans="3:11" ht="15" customHeight="1" x14ac:dyDescent="0.2">
      <c r="C1193" s="128">
        <f t="shared" si="183"/>
        <v>6108</v>
      </c>
      <c r="D1193" s="87" t="str">
        <f>'Menü-Tabellen'!B110</f>
        <v xml:space="preserve">PHR &lt;Mode&gt;   </v>
      </c>
      <c r="E1193" s="96" t="str">
        <f t="shared" si="184"/>
        <v>Enable 'PHR &lt;Mode&gt;   '</v>
      </c>
      <c r="F1193" s="95" t="s">
        <v>875</v>
      </c>
      <c r="G1193" s="95">
        <v>255</v>
      </c>
      <c r="H1193" s="95" t="s">
        <v>233</v>
      </c>
      <c r="J1193" s="131" t="str">
        <f t="shared" si="185"/>
        <v>Menu Entry 'PHR &lt;Mode&gt;   ' enabled when ON, otherwise skipped</v>
      </c>
      <c r="K1193" s="98" t="str">
        <f t="shared" si="186"/>
        <v>6108,"Enable 'PHR &lt;Mode&gt;   '",0,"eep_valid",255,Button,"Menu Entry 'PHR &lt;Mode&gt;   ' enabled when ON, otherwise skipped"</v>
      </c>
    </row>
    <row r="1194" spans="3:11" ht="15" customHeight="1" x14ac:dyDescent="0.2">
      <c r="C1194" s="128">
        <f t="shared" si="183"/>
        <v>6109</v>
      </c>
      <c r="D1194" s="87" t="str">
        <f>'Menü-Tabellen'!B111</f>
        <v>Sync PHR/Rotr</v>
      </c>
      <c r="E1194" s="96" t="str">
        <f t="shared" si="184"/>
        <v>Enable 'Sync PHR/Rotr'</v>
      </c>
      <c r="F1194" s="95" t="s">
        <v>875</v>
      </c>
      <c r="G1194" s="95">
        <v>255</v>
      </c>
      <c r="H1194" s="95" t="s">
        <v>233</v>
      </c>
      <c r="J1194" s="131" t="str">
        <f t="shared" si="185"/>
        <v>Menu Entry 'Sync PHR/Rotr' enabled when ON, otherwise skipped</v>
      </c>
      <c r="K1194" s="98" t="str">
        <f t="shared" si="186"/>
        <v>6109,"Enable 'Sync PHR/Rotr'",0,"eep_valid",255,Button,"Menu Entry 'Sync PHR/Rotr' enabled when ON, otherwise skipped"</v>
      </c>
    </row>
    <row r="1195" spans="3:11" ht="15" customHeight="1" x14ac:dyDescent="0.2">
      <c r="C1195" s="128">
        <f t="shared" si="183"/>
        <v>6110</v>
      </c>
      <c r="D1195" s="87" t="str">
        <f>'Menü-Tabellen'!B112</f>
        <v xml:space="preserve">Bass Equal   </v>
      </c>
      <c r="E1195" s="96" t="str">
        <f t="shared" si="184"/>
        <v>Enable 'Bass Equal   '</v>
      </c>
      <c r="F1195" s="95" t="s">
        <v>875</v>
      </c>
      <c r="G1195" s="95">
        <v>255</v>
      </c>
      <c r="H1195" s="95" t="s">
        <v>233</v>
      </c>
      <c r="J1195" s="131" t="str">
        <f t="shared" si="185"/>
        <v>Menu Entry 'Bass Equal   ' enabled when ON, otherwise skipped</v>
      </c>
      <c r="K1195" s="98" t="str">
        <f t="shared" si="186"/>
        <v>6110,"Enable 'Bass Equal   '",0,"eep_valid",255,Button,"Menu Entry 'Bass Equal   ' enabled when ON, otherwise skipped"</v>
      </c>
    </row>
    <row r="1196" spans="3:11" ht="15" customHeight="1" x14ac:dyDescent="0.2">
      <c r="C1196" s="128">
        <f t="shared" si="183"/>
        <v>6111</v>
      </c>
      <c r="D1196" s="87" t="str">
        <f>'Menü-Tabellen'!B113</f>
        <v xml:space="preserve">Bass Equ Frq </v>
      </c>
      <c r="E1196" s="96" t="str">
        <f t="shared" si="184"/>
        <v>Enable 'Bass Equ Frq '</v>
      </c>
      <c r="F1196" s="95" t="s">
        <v>875</v>
      </c>
      <c r="G1196" s="95">
        <v>255</v>
      </c>
      <c r="H1196" s="95" t="s">
        <v>233</v>
      </c>
      <c r="J1196" s="131" t="str">
        <f t="shared" si="185"/>
        <v>Menu Entry 'Bass Equ Frq ' enabled when ON, otherwise skipped</v>
      </c>
      <c r="K1196" s="98" t="str">
        <f t="shared" si="186"/>
        <v>6111,"Enable 'Bass Equ Frq '",0,"eep_valid",255,Button,"Menu Entry 'Bass Equ Frq ' enabled when ON, otherwise skipped"</v>
      </c>
    </row>
    <row r="1197" spans="3:11" ht="15" customHeight="1" x14ac:dyDescent="0.2">
      <c r="C1197" s="128">
        <f t="shared" si="183"/>
        <v>6112</v>
      </c>
      <c r="D1197" s="87" t="str">
        <f>'Menü-Tabellen'!B114</f>
        <v xml:space="preserve">Bass Equ Q   </v>
      </c>
      <c r="E1197" s="96" t="str">
        <f t="shared" si="184"/>
        <v>Enable 'Bass Equ Q   '</v>
      </c>
      <c r="F1197" s="95" t="s">
        <v>875</v>
      </c>
      <c r="G1197" s="95">
        <v>255</v>
      </c>
      <c r="H1197" s="95" t="s">
        <v>233</v>
      </c>
      <c r="J1197" s="131" t="str">
        <f t="shared" si="185"/>
        <v>Menu Entry 'Bass Equ Q   ' enabled when ON, otherwise skipped</v>
      </c>
      <c r="K1197" s="98" t="str">
        <f t="shared" si="186"/>
        <v>6112,"Enable 'Bass Equ Q   '",0,"eep_valid",255,Button,"Menu Entry 'Bass Equ Q   ' enabled when ON, otherwise skipped"</v>
      </c>
    </row>
    <row r="1198" spans="3:11" ht="15" customHeight="1" x14ac:dyDescent="0.2">
      <c r="C1198" s="128">
        <f t="shared" si="183"/>
        <v>6113</v>
      </c>
      <c r="D1198" s="87" t="str">
        <f>'Menü-Tabellen'!B115</f>
        <v xml:space="preserve">Mid Equal    </v>
      </c>
      <c r="E1198" s="96" t="str">
        <f t="shared" si="184"/>
        <v>Enable 'Mid Equal    '</v>
      </c>
      <c r="F1198" s="95" t="s">
        <v>875</v>
      </c>
      <c r="G1198" s="95">
        <v>255</v>
      </c>
      <c r="H1198" s="95" t="s">
        <v>233</v>
      </c>
      <c r="J1198" s="131" t="str">
        <f t="shared" si="185"/>
        <v>Menu Entry 'Mid Equal    ' enabled when ON, otherwise skipped</v>
      </c>
      <c r="K1198" s="98" t="str">
        <f t="shared" si="186"/>
        <v>6113,"Enable 'Mid Equal    '",0,"eep_valid",255,Button,"Menu Entry 'Mid Equal    ' enabled when ON, otherwise skipped"</v>
      </c>
    </row>
    <row r="1199" spans="3:11" ht="15" customHeight="1" x14ac:dyDescent="0.2">
      <c r="C1199" s="128">
        <f t="shared" si="183"/>
        <v>6114</v>
      </c>
      <c r="D1199" s="87" t="str">
        <f>'Menü-Tabellen'!B116</f>
        <v xml:space="preserve">Mid Equ Frq  </v>
      </c>
      <c r="E1199" s="96" t="str">
        <f t="shared" si="184"/>
        <v>Enable 'Mid Equ Frq  '</v>
      </c>
      <c r="F1199" s="95" t="s">
        <v>875</v>
      </c>
      <c r="G1199" s="95">
        <v>255</v>
      </c>
      <c r="H1199" s="95" t="s">
        <v>233</v>
      </c>
      <c r="J1199" s="131" t="str">
        <f t="shared" si="185"/>
        <v>Menu Entry 'Mid Equ Frq  ' enabled when ON, otherwise skipped</v>
      </c>
      <c r="K1199" s="98" t="str">
        <f t="shared" si="186"/>
        <v>6114,"Enable 'Mid Equ Frq  '",0,"eep_valid",255,Button,"Menu Entry 'Mid Equ Frq  ' enabled when ON, otherwise skipped"</v>
      </c>
    </row>
    <row r="1200" spans="3:11" ht="15" customHeight="1" x14ac:dyDescent="0.2">
      <c r="C1200" s="128">
        <f t="shared" si="183"/>
        <v>6115</v>
      </c>
      <c r="D1200" s="87" t="str">
        <f>'Menü-Tabellen'!B117</f>
        <v xml:space="preserve">Mid Equ Q    </v>
      </c>
      <c r="E1200" s="96" t="str">
        <f t="shared" si="184"/>
        <v>Enable 'Mid Equ Q    '</v>
      </c>
      <c r="F1200" s="95" t="s">
        <v>875</v>
      </c>
      <c r="G1200" s="95">
        <v>255</v>
      </c>
      <c r="H1200" s="95" t="s">
        <v>233</v>
      </c>
      <c r="J1200" s="131" t="str">
        <f t="shared" si="185"/>
        <v>Menu Entry 'Mid Equ Q    ' enabled when ON, otherwise skipped</v>
      </c>
      <c r="K1200" s="98" t="str">
        <f t="shared" si="186"/>
        <v>6115,"Enable 'Mid Equ Q    '",0,"eep_valid",255,Button,"Menu Entry 'Mid Equ Q    ' enabled when ON, otherwise skipped"</v>
      </c>
    </row>
    <row r="1201" spans="1:17" ht="15" customHeight="1" x14ac:dyDescent="0.2">
      <c r="C1201" s="128">
        <f t="shared" si="183"/>
        <v>6116</v>
      </c>
      <c r="D1201" s="87" t="str">
        <f>'Menü-Tabellen'!B118</f>
        <v xml:space="preserve">Treble Equal </v>
      </c>
      <c r="E1201" s="96" t="str">
        <f t="shared" si="184"/>
        <v>Enable 'Treble Equal '</v>
      </c>
      <c r="F1201" s="95" t="s">
        <v>875</v>
      </c>
      <c r="G1201" s="95">
        <v>255</v>
      </c>
      <c r="H1201" s="95" t="s">
        <v>233</v>
      </c>
      <c r="J1201" s="131" t="str">
        <f t="shared" si="185"/>
        <v>Menu Entry 'Treble Equal ' enabled when ON, otherwise skipped</v>
      </c>
      <c r="K1201" s="98" t="str">
        <f t="shared" si="186"/>
        <v>6116,"Enable 'Treble Equal '",0,"eep_valid",255,Button,"Menu Entry 'Treble Equal ' enabled when ON, otherwise skipped"</v>
      </c>
    </row>
    <row r="1202" spans="1:17" ht="15" customHeight="1" x14ac:dyDescent="0.2">
      <c r="C1202" s="128">
        <f t="shared" si="183"/>
        <v>6117</v>
      </c>
      <c r="D1202" s="87" t="str">
        <f>'Menü-Tabellen'!B119</f>
        <v xml:space="preserve">Treb Equ Frq </v>
      </c>
      <c r="E1202" s="96" t="str">
        <f t="shared" si="184"/>
        <v>Enable 'Treb Equ Frq '</v>
      </c>
      <c r="F1202" s="95" t="s">
        <v>875</v>
      </c>
      <c r="G1202" s="95">
        <v>255</v>
      </c>
      <c r="H1202" s="95" t="s">
        <v>233</v>
      </c>
      <c r="J1202" s="131" t="str">
        <f t="shared" si="185"/>
        <v>Menu Entry 'Treb Equ Frq ' enabled when ON, otherwise skipped</v>
      </c>
      <c r="K1202" s="98" t="str">
        <f t="shared" si="186"/>
        <v>6117,"Enable 'Treb Equ Frq '",0,"eep_valid",255,Button,"Menu Entry 'Treb Equ Frq ' enabled when ON, otherwise skipped"</v>
      </c>
    </row>
    <row r="1203" spans="1:17" ht="15" customHeight="1" x14ac:dyDescent="0.2">
      <c r="C1203" s="128">
        <f t="shared" ref="C1203:C1212" si="187">C1202+1</f>
        <v>6118</v>
      </c>
      <c r="D1203" s="87" t="str">
        <f>'Menü-Tabellen'!B120</f>
        <v xml:space="preserve">Treb Equ Q   </v>
      </c>
      <c r="E1203" s="96" t="str">
        <f t="shared" si="184"/>
        <v>Enable 'Treb Equ Q   '</v>
      </c>
      <c r="F1203" s="95" t="s">
        <v>875</v>
      </c>
      <c r="G1203" s="95">
        <v>255</v>
      </c>
      <c r="H1203" s="95" t="s">
        <v>233</v>
      </c>
      <c r="J1203" s="131" t="str">
        <f t="shared" si="185"/>
        <v>Menu Entry 'Treb Equ Q   ' enabled when ON, otherwise skipped</v>
      </c>
      <c r="K1203" s="98" t="str">
        <f t="shared" si="186"/>
        <v>6118,"Enable 'Treb Equ Q   '",0,"eep_valid",255,Button,"Menu Entry 'Treb Equ Q   ' enabled when ON, otherwise skipped"</v>
      </c>
    </row>
    <row r="1204" spans="1:17" ht="15" customHeight="1" x14ac:dyDescent="0.2">
      <c r="C1204" s="128">
        <f t="shared" si="187"/>
        <v>6119</v>
      </c>
      <c r="D1204" s="87" t="str">
        <f>'Menü-Tabellen'!B121</f>
        <v xml:space="preserve">Parametr B/T </v>
      </c>
      <c r="E1204" s="96" t="str">
        <f t="shared" si="184"/>
        <v>Enable 'Parametr B/T '</v>
      </c>
      <c r="F1204" s="95" t="s">
        <v>875</v>
      </c>
      <c r="G1204" s="95">
        <v>255</v>
      </c>
      <c r="H1204" s="95" t="s">
        <v>233</v>
      </c>
      <c r="J1204" s="131" t="str">
        <f t="shared" si="185"/>
        <v>Menu Entry 'Parametr B/T ' enabled when ON, otherwise skipped</v>
      </c>
      <c r="K1204" s="98" t="str">
        <f t="shared" si="186"/>
        <v>6119,"Enable 'Parametr B/T '",0,"eep_valid",255,Button,"Menu Entry 'Parametr B/T ' enabled when ON, otherwise skipped"</v>
      </c>
    </row>
    <row r="1205" spans="1:17" ht="15" customHeight="1" x14ac:dyDescent="0.2">
      <c r="C1205" s="128">
        <f t="shared" si="187"/>
        <v>6120</v>
      </c>
      <c r="D1205" s="87" t="str">
        <f>'Menü-Tabellen'!B122</f>
        <v>Upper Lvl Adj</v>
      </c>
      <c r="E1205" s="96" t="str">
        <f t="shared" si="184"/>
        <v>Enable 'Upper Lvl Adj'</v>
      </c>
      <c r="F1205" s="95" t="s">
        <v>875</v>
      </c>
      <c r="G1205" s="95">
        <v>255</v>
      </c>
      <c r="H1205" s="95" t="s">
        <v>233</v>
      </c>
      <c r="J1205" s="131" t="str">
        <f t="shared" si="185"/>
        <v>Menu Entry 'Upper Lvl Adj' enabled when ON, otherwise skipped</v>
      </c>
      <c r="K1205" s="98" t="str">
        <f t="shared" si="186"/>
        <v>6120,"Enable 'Upper Lvl Adj'",0,"eep_valid",255,Button,"Menu Entry 'Upper Lvl Adj' enabled when ON, otherwise skipped"</v>
      </c>
    </row>
    <row r="1206" spans="1:17" ht="15" customHeight="1" x14ac:dyDescent="0.2">
      <c r="C1206" s="128">
        <f t="shared" si="187"/>
        <v>6121</v>
      </c>
      <c r="D1206" s="87" t="str">
        <f>'Menü-Tabellen'!B123</f>
        <v>Lower Lvl Adj</v>
      </c>
      <c r="E1206" s="96" t="str">
        <f t="shared" si="184"/>
        <v>Enable 'Lower Lvl Adj'</v>
      </c>
      <c r="F1206" s="95" t="s">
        <v>875</v>
      </c>
      <c r="G1206" s="95">
        <v>255</v>
      </c>
      <c r="H1206" s="95" t="s">
        <v>233</v>
      </c>
      <c r="J1206" s="131" t="str">
        <f t="shared" si="185"/>
        <v>Menu Entry 'Lower Lvl Adj' enabled when ON, otherwise skipped</v>
      </c>
      <c r="K1206" s="98" t="str">
        <f t="shared" si="186"/>
        <v>6121,"Enable 'Lower Lvl Adj'",0,"eep_valid",255,Button,"Menu Entry 'Lower Lvl Adj' enabled when ON, otherwise skipped"</v>
      </c>
    </row>
    <row r="1207" spans="1:17" ht="15" customHeight="1" x14ac:dyDescent="0.2">
      <c r="C1207" s="128">
        <f t="shared" si="187"/>
        <v>6122</v>
      </c>
      <c r="D1207" s="87" t="str">
        <f>'Menü-Tabellen'!B124</f>
        <v>Pedal Lvl Adj</v>
      </c>
      <c r="E1207" s="96" t="str">
        <f t="shared" si="184"/>
        <v>Enable 'Pedal Lvl Adj'</v>
      </c>
      <c r="F1207" s="95" t="s">
        <v>875</v>
      </c>
      <c r="G1207" s="95">
        <v>255</v>
      </c>
      <c r="H1207" s="95" t="s">
        <v>233</v>
      </c>
      <c r="J1207" s="131" t="str">
        <f t="shared" si="185"/>
        <v>Menu Entry 'Pedal Lvl Adj' enabled when ON, otherwise skipped</v>
      </c>
      <c r="K1207" s="98" t="str">
        <f t="shared" si="186"/>
        <v>6122,"Enable 'Pedal Lvl Adj'",0,"eep_valid",255,Button,"Menu Entry 'Pedal Lvl Adj' enabled when ON, otherwise skipped"</v>
      </c>
    </row>
    <row r="1208" spans="1:17" ht="15" customHeight="1" x14ac:dyDescent="0.2">
      <c r="C1208" s="128">
        <f t="shared" si="187"/>
        <v>6123</v>
      </c>
      <c r="D1208" s="87" t="str">
        <f>'Menü-Tabellen'!B125</f>
        <v>UprDryLvl Adj</v>
      </c>
      <c r="E1208" s="96" t="str">
        <f t="shared" si="184"/>
        <v>Enable 'UprDryLvl Adj'</v>
      </c>
      <c r="F1208" s="95" t="s">
        <v>875</v>
      </c>
      <c r="G1208" s="95">
        <v>255</v>
      </c>
      <c r="H1208" s="95" t="s">
        <v>233</v>
      </c>
      <c r="J1208" s="131" t="str">
        <f t="shared" si="185"/>
        <v>Menu Entry 'UprDryLvl Adj' enabled when ON, otherwise skipped</v>
      </c>
      <c r="K1208" s="98" t="str">
        <f t="shared" si="186"/>
        <v>6123,"Enable 'UprDryLvl Adj'",0,"eep_valid",255,Button,"Menu Entry 'UprDryLvl Adj' enabled when ON, otherwise skipped"</v>
      </c>
    </row>
    <row r="1209" spans="1:17" ht="15" customHeight="1" x14ac:dyDescent="0.2">
      <c r="C1209" s="128">
        <f t="shared" si="187"/>
        <v>6124</v>
      </c>
      <c r="D1209" s="87" t="str">
        <f>'Menü-Tabellen'!B126</f>
        <v>Organ Sum Lvl</v>
      </c>
      <c r="E1209" s="96" t="str">
        <f t="shared" si="184"/>
        <v>Enable 'Organ Sum Lvl'</v>
      </c>
      <c r="F1209" s="95" t="s">
        <v>875</v>
      </c>
      <c r="G1209" s="95">
        <v>255</v>
      </c>
      <c r="H1209" s="95" t="s">
        <v>233</v>
      </c>
      <c r="J1209" s="131" t="str">
        <f t="shared" si="185"/>
        <v>Menu Entry 'Organ Sum Lvl' enabled when ON, otherwise skipped</v>
      </c>
      <c r="K1209" s="98" t="str">
        <f t="shared" si="186"/>
        <v>6124,"Enable 'Organ Sum Lvl'",0,"eep_valid",255,Button,"Menu Entry 'Organ Sum Lvl' enabled when ON, otherwise skipped"</v>
      </c>
    </row>
    <row r="1210" spans="1:17" ht="15" customHeight="1" x14ac:dyDescent="0.2">
      <c r="C1210" s="128">
        <f t="shared" si="187"/>
        <v>6125</v>
      </c>
      <c r="D1210" s="87" t="str">
        <f>'Menü-Tabellen'!B127</f>
        <v xml:space="preserve">GM Synth Lvl </v>
      </c>
      <c r="E1210" s="96" t="str">
        <f t="shared" si="184"/>
        <v>Enable 'GM Synth Lvl '</v>
      </c>
      <c r="F1210" s="95" t="s">
        <v>875</v>
      </c>
      <c r="G1210" s="95">
        <v>255</v>
      </c>
      <c r="H1210" s="95" t="s">
        <v>233</v>
      </c>
      <c r="J1210" s="131" t="str">
        <f t="shared" si="185"/>
        <v>Menu Entry 'GM Synth Lvl ' enabled when ON, otherwise skipped</v>
      </c>
      <c r="K1210" s="98" t="str">
        <f t="shared" si="186"/>
        <v>6125,"Enable 'GM Synth Lvl '",0,"eep_valid",255,Button,"Menu Entry 'GM Synth Lvl ' enabled when ON, otherwise skipped"</v>
      </c>
    </row>
    <row r="1211" spans="1:17" ht="15" customHeight="1" x14ac:dyDescent="0.2">
      <c r="C1211" s="128">
        <f t="shared" si="187"/>
        <v>6126</v>
      </c>
      <c r="D1211" s="87" t="str">
        <f>'Menü-Tabellen'!B128</f>
        <v>SeparatePedal</v>
      </c>
      <c r="E1211" s="96" t="str">
        <f t="shared" si="184"/>
        <v>Enable 'SeparatePedal'</v>
      </c>
      <c r="F1211" s="95" t="s">
        <v>875</v>
      </c>
      <c r="G1211" s="95">
        <v>255</v>
      </c>
      <c r="H1211" s="95" t="s">
        <v>233</v>
      </c>
      <c r="J1211" s="131" t="str">
        <f t="shared" si="185"/>
        <v>Menu Entry 'SeparatePedal' enabled when ON, otherwise skipped</v>
      </c>
      <c r="K1211" s="98" t="str">
        <f t="shared" si="186"/>
        <v>6126,"Enable 'SeparatePedal'",0,"eep_valid",255,Button,"Menu Entry 'SeparatePedal' enabled when ON, otherwise skipped"</v>
      </c>
    </row>
    <row r="1212" spans="1:17" ht="15" customHeight="1" x14ac:dyDescent="0.2">
      <c r="C1212" s="128">
        <f t="shared" si="187"/>
        <v>6127</v>
      </c>
      <c r="D1212" s="87" t="str">
        <f>'Menü-Tabellen'!B129</f>
        <v>AO28 Tone Pot</v>
      </c>
      <c r="E1212" s="96" t="str">
        <f t="shared" si="184"/>
        <v>Enable 'AO28 Tone Pot'</v>
      </c>
      <c r="F1212" s="95" t="s">
        <v>875</v>
      </c>
      <c r="G1212" s="95">
        <v>255</v>
      </c>
      <c r="H1212" s="95" t="s">
        <v>233</v>
      </c>
      <c r="J1212" s="131" t="str">
        <f t="shared" si="185"/>
        <v>Menu Entry 'AO28 Tone Pot' enabled when ON, otherwise skipped</v>
      </c>
      <c r="K1212" s="98" t="str">
        <f t="shared" si="186"/>
        <v>6127,"Enable 'AO28 Tone Pot'",0,"eep_valid",255,Button,"Menu Entry 'AO28 Tone Pot' enabled when ON, otherwise skipped"</v>
      </c>
    </row>
    <row r="1213" spans="1:17" s="93" customFormat="1" ht="15" customHeight="1" x14ac:dyDescent="0.2">
      <c r="A1213" s="120"/>
      <c r="C1213" s="108" t="s">
        <v>228</v>
      </c>
      <c r="D1213" s="127"/>
      <c r="E1213" s="109" t="s">
        <v>1326</v>
      </c>
      <c r="F1213" s="108" t="s">
        <v>1327</v>
      </c>
      <c r="G1213" s="95">
        <v>0</v>
      </c>
      <c r="H1213" s="108" t="s">
        <v>234</v>
      </c>
      <c r="I1213" s="108"/>
      <c r="J1213" s="133" t="s">
        <v>1328</v>
      </c>
      <c r="K1213" s="98" t="str">
        <f t="shared" si="186"/>
        <v>#,"Menu Enables Part 3",0,"Menu Enables 3",0,None,"Enable Table saved to EEPROM startup defaults"</v>
      </c>
      <c r="N1213" s="108"/>
      <c r="O1213" s="108"/>
      <c r="P1213" s="108"/>
      <c r="Q1213" s="108"/>
    </row>
    <row r="1214" spans="1:17" ht="15" customHeight="1" x14ac:dyDescent="0.2">
      <c r="C1214" s="128">
        <f>C1212+1</f>
        <v>6128</v>
      </c>
      <c r="D1214" s="87" t="str">
        <f>'Menü-Tabellen'!B130</f>
        <v>AO28 Gain Cap</v>
      </c>
      <c r="E1214" s="96" t="str">
        <f>CONCATENATE("Enable '",D1214,"'")</f>
        <v>Enable 'AO28 Gain Cap'</v>
      </c>
      <c r="F1214" s="95" t="s">
        <v>875</v>
      </c>
      <c r="G1214" s="95">
        <v>255</v>
      </c>
      <c r="H1214" s="95" t="s">
        <v>233</v>
      </c>
      <c r="J1214" s="131" t="str">
        <f t="shared" ref="J1214:J1255" si="188">CONCATENATE("Menu Entry '",D1214,"' enabled when ON, otherwise skipped")</f>
        <v>Menu Entry 'AO28 Gain Cap' enabled when ON, otherwise skipped</v>
      </c>
      <c r="K1214" s="98" t="str">
        <f t="shared" si="186"/>
        <v>6128,"Enable 'AO28 Gain Cap'",0,"eep_valid",255,Button,"Menu Entry 'AO28 Gain Cap' enabled when ON, otherwise skipped"</v>
      </c>
    </row>
    <row r="1215" spans="1:17" ht="15" customHeight="1" x14ac:dyDescent="0.2">
      <c r="C1215" s="128">
        <f>C1214+1</f>
        <v>6129</v>
      </c>
      <c r="D1215" s="87" t="str">
        <f>'Menü-Tabellen'!B131</f>
        <v>AO28 MinSwell</v>
      </c>
      <c r="E1215" s="96" t="str">
        <f t="shared" ref="E1215:E1277" si="189">CONCATENATE("Enable '",D1215,"'")</f>
        <v>Enable 'AO28 MinSwell'</v>
      </c>
      <c r="F1215" s="95" t="s">
        <v>875</v>
      </c>
      <c r="G1215" s="95">
        <v>255</v>
      </c>
      <c r="H1215" s="95" t="s">
        <v>233</v>
      </c>
      <c r="J1215" s="131" t="str">
        <f t="shared" si="188"/>
        <v>Menu Entry 'AO28 MinSwell' enabled when ON, otherwise skipped</v>
      </c>
      <c r="K1215" s="98" t="str">
        <f t="shared" si="186"/>
        <v>6129,"Enable 'AO28 MinSwell'",0,"eep_valid",255,Button,"Menu Entry 'AO28 MinSwell' enabled when ON, otherwise skipped"</v>
      </c>
    </row>
    <row r="1216" spans="1:17" ht="15" customHeight="1" x14ac:dyDescent="0.2">
      <c r="C1216" s="128">
        <f>C1215+1</f>
        <v>6130</v>
      </c>
      <c r="D1216" s="87" t="str">
        <f>'Menü-Tabellen'!B132</f>
        <v>AO28 Tube Age</v>
      </c>
      <c r="E1216" s="96" t="str">
        <f t="shared" si="189"/>
        <v>Enable 'AO28 Tube Age'</v>
      </c>
      <c r="F1216" s="95" t="s">
        <v>875</v>
      </c>
      <c r="G1216" s="95">
        <v>255</v>
      </c>
      <c r="H1216" s="95" t="s">
        <v>233</v>
      </c>
      <c r="J1216" s="131" t="str">
        <f t="shared" si="188"/>
        <v>Menu Entry 'AO28 Tube Age' enabled when ON, otherwise skipped</v>
      </c>
      <c r="K1216" s="98" t="str">
        <f t="shared" ref="K1216:K1255" si="190">CONCATENATE(C1216,",""",E1216,""",",0,",""",F1216,""",",G1216,",","",H1216,",""",J1216,"""")</f>
        <v>6130,"Enable 'AO28 Tube Age'",0,"eep_valid",255,Button,"Menu Entry 'AO28 Tube Age' enabled when ON, otherwise skipped"</v>
      </c>
    </row>
    <row r="1217" spans="3:11" ht="15" customHeight="1" x14ac:dyDescent="0.2">
      <c r="C1217" s="128">
        <f>C1216+1</f>
        <v>6131</v>
      </c>
      <c r="D1217" s="87" t="str">
        <f>'Menü-Tabellen'!B133</f>
        <v xml:space="preserve">PercNormLvl  </v>
      </c>
      <c r="E1217" s="96" t="str">
        <f t="shared" si="189"/>
        <v>Enable 'PercNormLvl  '</v>
      </c>
      <c r="F1217" s="95" t="s">
        <v>875</v>
      </c>
      <c r="G1217" s="95">
        <v>255</v>
      </c>
      <c r="H1217" s="95" t="s">
        <v>233</v>
      </c>
      <c r="J1217" s="131" t="str">
        <f t="shared" si="188"/>
        <v>Menu Entry 'PercNormLvl  ' enabled when ON, otherwise skipped</v>
      </c>
      <c r="K1217" s="98" t="str">
        <f t="shared" si="190"/>
        <v>6131,"Enable 'PercNormLvl  '",0,"eep_valid",255,Button,"Menu Entry 'PercNormLvl  ' enabled when ON, otherwise skipped"</v>
      </c>
    </row>
    <row r="1218" spans="3:11" ht="15" customHeight="1" x14ac:dyDescent="0.2">
      <c r="C1218" s="128">
        <f>C1217+1</f>
        <v>6132</v>
      </c>
      <c r="D1218" s="87" t="str">
        <f>'Menü-Tabellen'!B134</f>
        <v xml:space="preserve">PercSoftLvl  </v>
      </c>
      <c r="E1218" s="96" t="str">
        <f t="shared" si="189"/>
        <v>Enable 'PercSoftLvl  '</v>
      </c>
      <c r="F1218" s="95" t="s">
        <v>875</v>
      </c>
      <c r="G1218" s="95">
        <v>255</v>
      </c>
      <c r="H1218" s="95" t="s">
        <v>233</v>
      </c>
      <c r="J1218" s="131" t="str">
        <f t="shared" si="188"/>
        <v>Menu Entry 'PercSoftLvl  ' enabled when ON, otherwise skipped</v>
      </c>
      <c r="K1218" s="98" t="str">
        <f t="shared" si="190"/>
        <v>6132,"Enable 'PercSoftLvl  '",0,"eep_valid",255,Button,"Menu Entry 'PercSoftLvl  ' enabled when ON, otherwise skipped"</v>
      </c>
    </row>
    <row r="1219" spans="3:11" ht="15" customHeight="1" x14ac:dyDescent="0.2">
      <c r="C1219" s="128">
        <f t="shared" ref="C1219:C1227" si="191">C1218+1</f>
        <v>6133</v>
      </c>
      <c r="D1219" s="87" t="str">
        <f>'Menü-Tabellen'!B135</f>
        <v xml:space="preserve">PercLongTm   </v>
      </c>
      <c r="E1219" s="96" t="str">
        <f t="shared" si="189"/>
        <v>Enable 'PercLongTm   '</v>
      </c>
      <c r="F1219" s="95" t="s">
        <v>875</v>
      </c>
      <c r="G1219" s="95">
        <v>255</v>
      </c>
      <c r="H1219" s="95" t="s">
        <v>233</v>
      </c>
      <c r="J1219" s="131" t="str">
        <f t="shared" si="188"/>
        <v>Menu Entry 'PercLongTm   ' enabled when ON, otherwise skipped</v>
      </c>
      <c r="K1219" s="98" t="str">
        <f t="shared" si="190"/>
        <v>6133,"Enable 'PercLongTm   '",0,"eep_valid",255,Button,"Menu Entry 'PercLongTm   ' enabled when ON, otherwise skipped"</v>
      </c>
    </row>
    <row r="1220" spans="3:11" ht="15" customHeight="1" x14ac:dyDescent="0.2">
      <c r="C1220" s="128">
        <f t="shared" si="191"/>
        <v>6134</v>
      </c>
      <c r="D1220" s="87" t="str">
        <f>'Menü-Tabellen'!B136</f>
        <v xml:space="preserve">PercShortTm  </v>
      </c>
      <c r="E1220" s="96" t="str">
        <f t="shared" si="189"/>
        <v>Enable 'PercShortTm  '</v>
      </c>
      <c r="F1220" s="95" t="s">
        <v>875</v>
      </c>
      <c r="G1220" s="95">
        <v>255</v>
      </c>
      <c r="H1220" s="95" t="s">
        <v>233</v>
      </c>
      <c r="J1220" s="131" t="str">
        <f t="shared" si="188"/>
        <v>Menu Entry 'PercShortTm  ' enabled when ON, otherwise skipped</v>
      </c>
      <c r="K1220" s="98" t="str">
        <f t="shared" si="190"/>
        <v>6134,"Enable 'PercShortTm  '",0,"eep_valid",255,Button,"Menu Entry 'PercShortTm  ' enabled when ON, otherwise skipped"</v>
      </c>
    </row>
    <row r="1221" spans="3:11" ht="15" customHeight="1" x14ac:dyDescent="0.2">
      <c r="C1221" s="128">
        <f t="shared" si="191"/>
        <v>6135</v>
      </c>
      <c r="D1221" s="87" t="str">
        <f>'Menü-Tabellen'!B137</f>
        <v xml:space="preserve">PercMutedDB  </v>
      </c>
      <c r="E1221" s="96" t="str">
        <f t="shared" si="189"/>
        <v>Enable 'PercMutedDB  '</v>
      </c>
      <c r="F1221" s="95" t="s">
        <v>875</v>
      </c>
      <c r="G1221" s="95">
        <v>255</v>
      </c>
      <c r="H1221" s="95" t="s">
        <v>233</v>
      </c>
      <c r="J1221" s="131" t="str">
        <f t="shared" si="188"/>
        <v>Menu Entry 'PercMutedDB  ' enabled when ON, otherwise skipped</v>
      </c>
      <c r="K1221" s="98" t="str">
        <f t="shared" si="190"/>
        <v>6135,"Enable 'PercMutedDB  '",0,"eep_valid",255,Button,"Menu Entry 'PercMutedDB  ' enabled when ON, otherwise skipped"</v>
      </c>
    </row>
    <row r="1222" spans="3:11" ht="15" customHeight="1" x14ac:dyDescent="0.2">
      <c r="C1222" s="128">
        <f t="shared" si="191"/>
        <v>6136</v>
      </c>
      <c r="D1222" s="87" t="str">
        <f>'Menü-Tabellen'!B138</f>
        <v>Perc/2ndV Vol</v>
      </c>
      <c r="E1222" s="96" t="str">
        <f t="shared" si="189"/>
        <v>Enable 'Perc/2ndV Vol'</v>
      </c>
      <c r="F1222" s="95" t="s">
        <v>875</v>
      </c>
      <c r="G1222" s="95">
        <v>255</v>
      </c>
      <c r="H1222" s="95" t="s">
        <v>233</v>
      </c>
      <c r="J1222" s="131" t="str">
        <f t="shared" si="188"/>
        <v>Menu Entry 'Perc/2ndV Vol' enabled when ON, otherwise skipped</v>
      </c>
      <c r="K1222" s="98" t="str">
        <f t="shared" si="190"/>
        <v>6136,"Enable 'Perc/2ndV Vol'",0,"eep_valid",255,Button,"Menu Entry 'Perc/2ndV Vol' enabled when ON, otherwise skipped"</v>
      </c>
    </row>
    <row r="1223" spans="3:11" ht="15" customHeight="1" x14ac:dyDescent="0.2">
      <c r="C1223" s="128">
        <f t="shared" si="191"/>
        <v>6137</v>
      </c>
      <c r="D1223" s="87" t="str">
        <f>'Menü-Tabellen'!B139</f>
        <v>PercPrecharge</v>
      </c>
      <c r="E1223" s="96" t="str">
        <f t="shared" si="189"/>
        <v>Enable 'PercPrecharge'</v>
      </c>
      <c r="F1223" s="95" t="s">
        <v>875</v>
      </c>
      <c r="G1223" s="95">
        <v>255</v>
      </c>
      <c r="H1223" s="95" t="s">
        <v>233</v>
      </c>
      <c r="J1223" s="131" t="str">
        <f t="shared" si="188"/>
        <v>Menu Entry 'PercPrecharge' enabled when ON, otherwise skipped</v>
      </c>
      <c r="K1223" s="98" t="str">
        <f t="shared" si="190"/>
        <v>6137,"Enable 'PercPrecharge'",0,"eep_valid",255,Button,"Menu Entry 'PercPrecharge' enabled when ON, otherwise skipped"</v>
      </c>
    </row>
    <row r="1224" spans="3:11" ht="15" customHeight="1" x14ac:dyDescent="0.2">
      <c r="C1224" s="128">
        <f t="shared" si="191"/>
        <v>6138</v>
      </c>
      <c r="D1224" s="87" t="str">
        <f>'Menü-Tabellen'!B140</f>
        <v>HornSlowSpeed</v>
      </c>
      <c r="E1224" s="96" t="str">
        <f t="shared" si="189"/>
        <v>Enable 'HornSlowSpeed'</v>
      </c>
      <c r="F1224" s="95" t="s">
        <v>875</v>
      </c>
      <c r="G1224" s="95">
        <v>255</v>
      </c>
      <c r="H1224" s="95" t="s">
        <v>233</v>
      </c>
      <c r="J1224" s="131" t="str">
        <f t="shared" si="188"/>
        <v>Menu Entry 'HornSlowSpeed' enabled when ON, otherwise skipped</v>
      </c>
      <c r="K1224" s="98" t="str">
        <f t="shared" si="190"/>
        <v>6138,"Enable 'HornSlowSpeed'",0,"eep_valid",255,Button,"Menu Entry 'HornSlowSpeed' enabled when ON, otherwise skipped"</v>
      </c>
    </row>
    <row r="1225" spans="3:11" ht="15" customHeight="1" x14ac:dyDescent="0.2">
      <c r="C1225" s="128">
        <f t="shared" si="191"/>
        <v>6139</v>
      </c>
      <c r="D1225" s="87" t="str">
        <f>'Menü-Tabellen'!B141</f>
        <v>RotrSlowSpeed</v>
      </c>
      <c r="E1225" s="96" t="str">
        <f t="shared" si="189"/>
        <v>Enable 'RotrSlowSpeed'</v>
      </c>
      <c r="F1225" s="95" t="s">
        <v>875</v>
      </c>
      <c r="G1225" s="95">
        <v>255</v>
      </c>
      <c r="H1225" s="95" t="s">
        <v>233</v>
      </c>
      <c r="J1225" s="131" t="str">
        <f t="shared" si="188"/>
        <v>Menu Entry 'RotrSlowSpeed' enabled when ON, otherwise skipped</v>
      </c>
      <c r="K1225" s="98" t="str">
        <f t="shared" si="190"/>
        <v>6139,"Enable 'RotrSlowSpeed'",0,"eep_valid",255,Button,"Menu Entry 'RotrSlowSpeed' enabled when ON, otherwise skipped"</v>
      </c>
    </row>
    <row r="1226" spans="3:11" ht="15" customHeight="1" x14ac:dyDescent="0.2">
      <c r="C1226" s="128">
        <f t="shared" si="191"/>
        <v>6140</v>
      </c>
      <c r="D1226" s="87" t="str">
        <f>'Menü-Tabellen'!B142</f>
        <v>HornFastSpeed</v>
      </c>
      <c r="E1226" s="96" t="str">
        <f t="shared" si="189"/>
        <v>Enable 'HornFastSpeed'</v>
      </c>
      <c r="F1226" s="95" t="s">
        <v>875</v>
      </c>
      <c r="G1226" s="95">
        <v>255</v>
      </c>
      <c r="H1226" s="95" t="s">
        <v>233</v>
      </c>
      <c r="J1226" s="131" t="str">
        <f t="shared" si="188"/>
        <v>Menu Entry 'HornFastSpeed' enabled when ON, otherwise skipped</v>
      </c>
      <c r="K1226" s="98" t="str">
        <f t="shared" si="190"/>
        <v>6140,"Enable 'HornFastSpeed'",0,"eep_valid",255,Button,"Menu Entry 'HornFastSpeed' enabled when ON, otherwise skipped"</v>
      </c>
    </row>
    <row r="1227" spans="3:11" ht="15" customHeight="1" x14ac:dyDescent="0.2">
      <c r="C1227" s="128">
        <f t="shared" si="191"/>
        <v>6141</v>
      </c>
      <c r="D1227" s="87" t="str">
        <f>'Menü-Tabellen'!B143</f>
        <v>RotrFastSpeed</v>
      </c>
      <c r="E1227" s="96" t="str">
        <f t="shared" si="189"/>
        <v>Enable 'RotrFastSpeed'</v>
      </c>
      <c r="F1227" s="95" t="s">
        <v>875</v>
      </c>
      <c r="G1227" s="95">
        <v>255</v>
      </c>
      <c r="H1227" s="95" t="s">
        <v>233</v>
      </c>
      <c r="J1227" s="131" t="str">
        <f t="shared" si="188"/>
        <v>Menu Entry 'RotrFastSpeed' enabled when ON, otherwise skipped</v>
      </c>
      <c r="K1227" s="98" t="str">
        <f t="shared" si="190"/>
        <v>6141,"Enable 'RotrFastSpeed'",0,"eep_valid",255,Button,"Menu Entry 'RotrFastSpeed' enabled when ON, otherwise skipped"</v>
      </c>
    </row>
    <row r="1228" spans="3:11" ht="15" customHeight="1" x14ac:dyDescent="0.2">
      <c r="C1228" s="128">
        <f>C1227+1</f>
        <v>6142</v>
      </c>
      <c r="D1228" s="87" t="str">
        <f>'Menü-Tabellen'!B144</f>
        <v xml:space="preserve">HornRampUp   </v>
      </c>
      <c r="E1228" s="96" t="str">
        <f t="shared" si="189"/>
        <v>Enable 'HornRampUp   '</v>
      </c>
      <c r="F1228" s="95" t="s">
        <v>875</v>
      </c>
      <c r="G1228" s="95">
        <v>255</v>
      </c>
      <c r="H1228" s="95" t="s">
        <v>233</v>
      </c>
      <c r="J1228" s="131" t="str">
        <f t="shared" si="188"/>
        <v>Menu Entry 'HornRampUp   ' enabled when ON, otherwise skipped</v>
      </c>
      <c r="K1228" s="98" t="str">
        <f t="shared" si="190"/>
        <v>6142,"Enable 'HornRampUp   '",0,"eep_valid",255,Button,"Menu Entry 'HornRampUp   ' enabled when ON, otherwise skipped"</v>
      </c>
    </row>
    <row r="1229" spans="3:11" ht="15" customHeight="1" x14ac:dyDescent="0.2">
      <c r="C1229" s="128">
        <f>C1228+1</f>
        <v>6143</v>
      </c>
      <c r="D1229" s="87" t="str">
        <f>'Menü-Tabellen'!B145</f>
        <v xml:space="preserve">RotorRampUp  </v>
      </c>
      <c r="E1229" s="96" t="str">
        <f t="shared" si="189"/>
        <v>Enable 'RotorRampUp  '</v>
      </c>
      <c r="F1229" s="95" t="s">
        <v>875</v>
      </c>
      <c r="G1229" s="95">
        <v>255</v>
      </c>
      <c r="H1229" s="95" t="s">
        <v>233</v>
      </c>
      <c r="J1229" s="131" t="str">
        <f t="shared" si="188"/>
        <v>Menu Entry 'RotorRampUp  ' enabled when ON, otherwise skipped</v>
      </c>
      <c r="K1229" s="98" t="str">
        <f t="shared" si="190"/>
        <v>6143,"Enable 'RotorRampUp  '",0,"eep_valid",255,Button,"Menu Entry 'RotorRampUp  ' enabled when ON, otherwise skipped"</v>
      </c>
    </row>
    <row r="1230" spans="3:11" ht="15" customHeight="1" x14ac:dyDescent="0.2">
      <c r="C1230" s="128">
        <f t="shared" ref="C1230:C1277" si="192">C1229+1</f>
        <v>6144</v>
      </c>
      <c r="D1230" s="87" t="str">
        <f>'Menü-Tabellen'!B146</f>
        <v xml:space="preserve">HornRampDown </v>
      </c>
      <c r="E1230" s="96" t="str">
        <f t="shared" si="189"/>
        <v>Enable 'HornRampDown '</v>
      </c>
      <c r="F1230" s="95" t="s">
        <v>875</v>
      </c>
      <c r="G1230" s="95">
        <v>255</v>
      </c>
      <c r="H1230" s="95" t="s">
        <v>233</v>
      </c>
      <c r="J1230" s="131" t="str">
        <f t="shared" si="188"/>
        <v>Menu Entry 'HornRampDown ' enabled when ON, otherwise skipped</v>
      </c>
      <c r="K1230" s="98" t="str">
        <f t="shared" si="190"/>
        <v>6144,"Enable 'HornRampDown '",0,"eep_valid",255,Button,"Menu Entry 'HornRampDown ' enabled when ON, otherwise skipped"</v>
      </c>
    </row>
    <row r="1231" spans="3:11" ht="15" customHeight="1" x14ac:dyDescent="0.2">
      <c r="C1231" s="128">
        <f t="shared" si="192"/>
        <v>6145</v>
      </c>
      <c r="D1231" s="87" t="str">
        <f>'Menü-Tabellen'!B147</f>
        <v>RotorRampDown</v>
      </c>
      <c r="E1231" s="96" t="str">
        <f t="shared" si="189"/>
        <v>Enable 'RotorRampDown'</v>
      </c>
      <c r="F1231" s="95" t="s">
        <v>875</v>
      </c>
      <c r="G1231" s="95">
        <v>255</v>
      </c>
      <c r="H1231" s="95" t="s">
        <v>233</v>
      </c>
      <c r="J1231" s="131" t="str">
        <f t="shared" si="188"/>
        <v>Menu Entry 'RotorRampDown' enabled when ON, otherwise skipped</v>
      </c>
      <c r="K1231" s="98" t="str">
        <f t="shared" si="190"/>
        <v>6145,"Enable 'RotorRampDown'",0,"eep_valid",255,Button,"Menu Entry 'RotorRampDown' enabled when ON, otherwise skipped"</v>
      </c>
    </row>
    <row r="1232" spans="3:11" ht="15" customHeight="1" x14ac:dyDescent="0.2">
      <c r="C1232" s="128">
        <f t="shared" si="192"/>
        <v>6146</v>
      </c>
      <c r="D1232" s="87" t="str">
        <f>'Menü-Tabellen'!B148</f>
        <v xml:space="preserve">Rotary Throb </v>
      </c>
      <c r="E1232" s="96" t="str">
        <f t="shared" si="189"/>
        <v>Enable 'Rotary Throb '</v>
      </c>
      <c r="F1232" s="95" t="s">
        <v>875</v>
      </c>
      <c r="G1232" s="95">
        <v>255</v>
      </c>
      <c r="H1232" s="95" t="s">
        <v>233</v>
      </c>
      <c r="J1232" s="131" t="str">
        <f t="shared" si="188"/>
        <v>Menu Entry 'Rotary Throb ' enabled when ON, otherwise skipped</v>
      </c>
      <c r="K1232" s="98" t="str">
        <f t="shared" si="190"/>
        <v>6146,"Enable 'Rotary Throb '",0,"eep_valid",255,Button,"Menu Entry 'Rotary Throb ' enabled when ON, otherwise skipped"</v>
      </c>
    </row>
    <row r="1233" spans="3:11" ht="15" customHeight="1" x14ac:dyDescent="0.2">
      <c r="C1233" s="128">
        <f t="shared" si="192"/>
        <v>6147</v>
      </c>
      <c r="D1233" s="87" t="str">
        <f>'Menü-Tabellen'!B149</f>
        <v>Rotary Spread</v>
      </c>
      <c r="E1233" s="96" t="str">
        <f t="shared" si="189"/>
        <v>Enable 'Rotary Spread'</v>
      </c>
      <c r="F1233" s="95" t="s">
        <v>875</v>
      </c>
      <c r="G1233" s="95">
        <v>255</v>
      </c>
      <c r="H1233" s="95" t="s">
        <v>233</v>
      </c>
      <c r="J1233" s="131" t="str">
        <f t="shared" si="188"/>
        <v>Menu Entry 'Rotary Spread' enabled when ON, otherwise skipped</v>
      </c>
      <c r="K1233" s="98" t="str">
        <f t="shared" si="190"/>
        <v>6147,"Enable 'Rotary Spread'",0,"eep_valid",255,Button,"Menu Entry 'Rotary Spread' enabled when ON, otherwise skipped"</v>
      </c>
    </row>
    <row r="1234" spans="3:11" ht="15" customHeight="1" x14ac:dyDescent="0.2">
      <c r="C1234" s="128">
        <f t="shared" si="192"/>
        <v>6148</v>
      </c>
      <c r="D1234" s="87" t="str">
        <f>'Menü-Tabellen'!B150</f>
        <v>Rotary Balnce</v>
      </c>
      <c r="E1234" s="96" t="str">
        <f t="shared" si="189"/>
        <v>Enable 'Rotary Balnce'</v>
      </c>
      <c r="F1234" s="95" t="s">
        <v>875</v>
      </c>
      <c r="G1234" s="95">
        <v>255</v>
      </c>
      <c r="H1234" s="95" t="s">
        <v>233</v>
      </c>
      <c r="J1234" s="131" t="str">
        <f t="shared" si="188"/>
        <v>Menu Entry 'Rotary Balnce' enabled when ON, otherwise skipped</v>
      </c>
      <c r="K1234" s="98" t="str">
        <f t="shared" si="190"/>
        <v>6148,"Enable 'Rotary Balnce'",0,"eep_valid",255,Button,"Menu Entry 'Rotary Balnce' enabled when ON, otherwise skipped"</v>
      </c>
    </row>
    <row r="1235" spans="3:11" ht="15" customHeight="1" x14ac:dyDescent="0.2">
      <c r="C1235" s="128">
        <f t="shared" si="192"/>
        <v>6149</v>
      </c>
      <c r="D1235" s="87" t="str">
        <f>'Menü-Tabellen'!B151</f>
        <v xml:space="preserve">KeybTranspos </v>
      </c>
      <c r="E1235" s="96" t="str">
        <f t="shared" si="189"/>
        <v>Enable 'KeybTranspos '</v>
      </c>
      <c r="F1235" s="95" t="s">
        <v>875</v>
      </c>
      <c r="G1235" s="95">
        <v>255</v>
      </c>
      <c r="H1235" s="95" t="s">
        <v>233</v>
      </c>
      <c r="J1235" s="131" t="str">
        <f t="shared" si="188"/>
        <v>Menu Entry 'KeybTranspos ' enabled when ON, otherwise skipped</v>
      </c>
      <c r="K1235" s="98" t="str">
        <f t="shared" si="190"/>
        <v>6149,"Enable 'KeybTranspos '",0,"eep_valid",255,Button,"Menu Entry 'KeybTranspos ' enabled when ON, otherwise skipped"</v>
      </c>
    </row>
    <row r="1236" spans="3:11" ht="15" customHeight="1" x14ac:dyDescent="0.2">
      <c r="C1236" s="128">
        <f t="shared" si="192"/>
        <v>6150</v>
      </c>
      <c r="D1236" s="87" t="str">
        <f>'Menü-Tabellen'!B152</f>
        <v xml:space="preserve">Local On/Off </v>
      </c>
      <c r="E1236" s="96" t="str">
        <f t="shared" si="189"/>
        <v>Enable 'Local On/Off '</v>
      </c>
      <c r="F1236" s="95" t="s">
        <v>875</v>
      </c>
      <c r="G1236" s="95">
        <v>255</v>
      </c>
      <c r="H1236" s="95" t="s">
        <v>233</v>
      </c>
      <c r="J1236" s="131" t="str">
        <f t="shared" si="188"/>
        <v>Menu Entry 'Local On/Off ' enabled when ON, otherwise skipped</v>
      </c>
      <c r="K1236" s="98" t="str">
        <f t="shared" si="190"/>
        <v>6150,"Enable 'Local On/Off '",0,"eep_valid",255,Button,"Menu Entry 'Local On/Off ' enabled when ON, otherwise skipped"</v>
      </c>
    </row>
    <row r="1237" spans="3:11" ht="15" customHeight="1" x14ac:dyDescent="0.2">
      <c r="C1237" s="128">
        <f t="shared" si="192"/>
        <v>6151</v>
      </c>
      <c r="D1237" s="87" t="str">
        <f>'Menü-Tabellen'!B153</f>
        <v xml:space="preserve">Split Keyb   </v>
      </c>
      <c r="E1237" s="96" t="str">
        <f t="shared" si="189"/>
        <v>Enable 'Split Keyb   '</v>
      </c>
      <c r="F1237" s="95" t="s">
        <v>875</v>
      </c>
      <c r="G1237" s="95">
        <v>255</v>
      </c>
      <c r="H1237" s="95" t="s">
        <v>233</v>
      </c>
      <c r="J1237" s="131" t="str">
        <f t="shared" si="188"/>
        <v>Menu Entry 'Split Keyb   ' enabled when ON, otherwise skipped</v>
      </c>
      <c r="K1237" s="98" t="str">
        <f t="shared" si="190"/>
        <v>6151,"Enable 'Split Keyb   '",0,"eep_valid",255,Button,"Menu Entry 'Split Keyb   ' enabled when ON, otherwise skipped"</v>
      </c>
    </row>
    <row r="1238" spans="3:11" ht="15" customHeight="1" x14ac:dyDescent="0.2">
      <c r="C1238" s="128">
        <f t="shared" si="192"/>
        <v>6152</v>
      </c>
      <c r="D1238" s="87" t="str">
        <f>'Menü-Tabellen'!B154</f>
        <v xml:space="preserve">Split Point  </v>
      </c>
      <c r="E1238" s="96" t="str">
        <f t="shared" si="189"/>
        <v>Enable 'Split Point  '</v>
      </c>
      <c r="F1238" s="95" t="s">
        <v>875</v>
      </c>
      <c r="G1238" s="95">
        <v>255</v>
      </c>
      <c r="H1238" s="95" t="s">
        <v>233</v>
      </c>
      <c r="J1238" s="131" t="str">
        <f t="shared" si="188"/>
        <v>Menu Entry 'Split Point  ' enabled when ON, otherwise skipped</v>
      </c>
      <c r="K1238" s="98" t="str">
        <f t="shared" si="190"/>
        <v>6152,"Enable 'Split Point  '",0,"eep_valid",255,Button,"Menu Entry 'Split Point  ' enabled when ON, otherwise skipped"</v>
      </c>
    </row>
    <row r="1239" spans="3:11" ht="15" customHeight="1" x14ac:dyDescent="0.2">
      <c r="C1239" s="128">
        <f t="shared" si="192"/>
        <v>6153</v>
      </c>
      <c r="D1239" s="87" t="str">
        <f>'Menü-Tabellen'!B155</f>
        <v xml:space="preserve">Split Mode   </v>
      </c>
      <c r="E1239" s="96" t="str">
        <f t="shared" si="189"/>
        <v>Enable 'Split Mode   '</v>
      </c>
      <c r="F1239" s="95" t="s">
        <v>875</v>
      </c>
      <c r="G1239" s="95">
        <v>255</v>
      </c>
      <c r="H1239" s="95" t="s">
        <v>233</v>
      </c>
      <c r="J1239" s="131" t="str">
        <f t="shared" si="188"/>
        <v>Menu Entry 'Split Mode   ' enabled when ON, otherwise skipped</v>
      </c>
      <c r="K1239" s="98" t="str">
        <f t="shared" si="190"/>
        <v>6153,"Enable 'Split Mode   '",0,"eep_valid",255,Button,"Menu Entry 'Split Mode   ' enabled when ON, otherwise skipped"</v>
      </c>
    </row>
    <row r="1240" spans="3:11" ht="15" customHeight="1" x14ac:dyDescent="0.2">
      <c r="C1240" s="128">
        <f t="shared" si="192"/>
        <v>6154</v>
      </c>
      <c r="D1240" s="87" t="str">
        <f>'Menü-Tabellen'!B156</f>
        <v xml:space="preserve">MIDI Channel </v>
      </c>
      <c r="E1240" s="96" t="str">
        <f t="shared" si="189"/>
        <v>Enable 'MIDI Channel '</v>
      </c>
      <c r="F1240" s="95" t="s">
        <v>875</v>
      </c>
      <c r="G1240" s="95">
        <v>255</v>
      </c>
      <c r="H1240" s="95" t="s">
        <v>233</v>
      </c>
      <c r="J1240" s="131" t="str">
        <f t="shared" si="188"/>
        <v>Menu Entry 'MIDI Channel ' enabled when ON, otherwise skipped</v>
      </c>
      <c r="K1240" s="98" t="str">
        <f t="shared" si="190"/>
        <v>6154,"Enable 'MIDI Channel '",0,"eep_valid",255,Button,"Menu Entry 'MIDI Channel ' enabled when ON, otherwise skipped"</v>
      </c>
    </row>
    <row r="1241" spans="3:11" ht="15" customHeight="1" x14ac:dyDescent="0.2">
      <c r="C1241" s="128">
        <f t="shared" si="192"/>
        <v>6155</v>
      </c>
      <c r="D1241" s="87" t="str">
        <f>'Menü-Tabellen'!B157</f>
        <v xml:space="preserve">MIDI Option  </v>
      </c>
      <c r="E1241" s="96" t="str">
        <f t="shared" si="189"/>
        <v>Enable 'MIDI Option  '</v>
      </c>
      <c r="F1241" s="95" t="s">
        <v>875</v>
      </c>
      <c r="G1241" s="95">
        <v>255</v>
      </c>
      <c r="H1241" s="95" t="s">
        <v>233</v>
      </c>
      <c r="J1241" s="131" t="str">
        <f t="shared" si="188"/>
        <v>Menu Entry 'MIDI Option  ' enabled when ON, otherwise skipped</v>
      </c>
      <c r="K1241" s="98" t="str">
        <f t="shared" si="190"/>
        <v>6155,"Enable 'MIDI Option  '",0,"eep_valid",255,Button,"Menu Entry 'MIDI Option  ' enabled when ON, otherwise skipped"</v>
      </c>
    </row>
    <row r="1242" spans="3:11" ht="15" customHeight="1" x14ac:dyDescent="0.2">
      <c r="C1242" s="128">
        <f t="shared" si="192"/>
        <v>6156</v>
      </c>
      <c r="D1242" s="87" t="str">
        <f>'Menü-Tabellen'!B158</f>
        <v xml:space="preserve">MIDI CC Set  </v>
      </c>
      <c r="E1242" s="96" t="str">
        <f t="shared" si="189"/>
        <v>Enable 'MIDI CC Set  '</v>
      </c>
      <c r="F1242" s="95" t="s">
        <v>875</v>
      </c>
      <c r="G1242" s="95">
        <v>255</v>
      </c>
      <c r="H1242" s="95" t="s">
        <v>233</v>
      </c>
      <c r="J1242" s="131" t="str">
        <f t="shared" si="188"/>
        <v>Menu Entry 'MIDI CC Set  ' enabled when ON, otherwise skipped</v>
      </c>
      <c r="K1242" s="98" t="str">
        <f t="shared" si="190"/>
        <v>6156,"Enable 'MIDI CC Set  '",0,"eep_valid",255,Button,"Menu Entry 'MIDI CC Set  ' enabled when ON, otherwise skipped"</v>
      </c>
    </row>
    <row r="1243" spans="3:11" ht="15" customHeight="1" x14ac:dyDescent="0.2">
      <c r="C1243" s="128">
        <f t="shared" si="192"/>
        <v>6157</v>
      </c>
      <c r="D1243" s="87" t="str">
        <f>'Menü-Tabellen'!B159</f>
        <v>MIDI Swell CC</v>
      </c>
      <c r="E1243" s="96" t="str">
        <f t="shared" si="189"/>
        <v>Enable 'MIDI Swell CC'</v>
      </c>
      <c r="F1243" s="95" t="s">
        <v>875</v>
      </c>
      <c r="G1243" s="95">
        <v>255</v>
      </c>
      <c r="H1243" s="95" t="s">
        <v>233</v>
      </c>
      <c r="J1243" s="131" t="str">
        <f t="shared" si="188"/>
        <v>Menu Entry 'MIDI Swell CC' enabled when ON, otherwise skipped</v>
      </c>
      <c r="K1243" s="98" t="str">
        <f t="shared" si="190"/>
        <v>6157,"Enable 'MIDI Swell CC'",0,"eep_valid",255,Button,"Menu Entry 'MIDI Swell CC' enabled when ON, otherwise skipped"</v>
      </c>
    </row>
    <row r="1244" spans="3:11" ht="15" customHeight="1" x14ac:dyDescent="0.2">
      <c r="C1244" s="128">
        <f t="shared" si="192"/>
        <v>6158</v>
      </c>
      <c r="D1244" s="87" t="str">
        <f>'Menü-Tabellen'!B160</f>
        <v>MIDI VolumeCC</v>
      </c>
      <c r="E1244" s="96" t="str">
        <f t="shared" si="189"/>
        <v>Enable 'MIDI VolumeCC'</v>
      </c>
      <c r="F1244" s="95" t="s">
        <v>875</v>
      </c>
      <c r="G1244" s="95">
        <v>255</v>
      </c>
      <c r="H1244" s="95" t="s">
        <v>233</v>
      </c>
      <c r="J1244" s="131" t="str">
        <f t="shared" si="188"/>
        <v>Menu Entry 'MIDI VolumeCC' enabled when ON, otherwise skipped</v>
      </c>
      <c r="K1244" s="98" t="str">
        <f t="shared" si="190"/>
        <v>6158,"Enable 'MIDI VolumeCC'",0,"eep_valid",255,Button,"Menu Entry 'MIDI VolumeCC' enabled when ON, otherwise skipped"</v>
      </c>
    </row>
    <row r="1245" spans="3:11" ht="15" customHeight="1" x14ac:dyDescent="0.2">
      <c r="C1245" s="128">
        <f t="shared" si="192"/>
        <v>6159</v>
      </c>
      <c r="D1245" s="87" t="str">
        <f>'Menü-Tabellen'!B161</f>
        <v>MIDI PresetCC</v>
      </c>
      <c r="E1245" s="96" t="str">
        <f t="shared" si="189"/>
        <v>Enable 'MIDI PresetCC'</v>
      </c>
      <c r="F1245" s="95" t="s">
        <v>875</v>
      </c>
      <c r="G1245" s="95">
        <v>255</v>
      </c>
      <c r="H1245" s="95" t="s">
        <v>233</v>
      </c>
      <c r="J1245" s="131" t="str">
        <f t="shared" si="188"/>
        <v>Menu Entry 'MIDI PresetCC' enabled when ON, otherwise skipped</v>
      </c>
      <c r="K1245" s="98" t="str">
        <f t="shared" si="190"/>
        <v>6159,"Enable 'MIDI PresetCC'",0,"eep_valid",255,Button,"Menu Entry 'MIDI PresetCC' enabled when ON, otherwise skipped"</v>
      </c>
    </row>
    <row r="1246" spans="3:11" ht="15" customHeight="1" x14ac:dyDescent="0.2">
      <c r="C1246" s="128">
        <f t="shared" si="192"/>
        <v>6160</v>
      </c>
      <c r="D1246" s="87" t="str">
        <f>'Menü-Tabellen'!B162</f>
        <v xml:space="preserve">Scanner Gear </v>
      </c>
      <c r="E1246" s="96" t="str">
        <f t="shared" si="189"/>
        <v>Enable 'Scanner Gear '</v>
      </c>
      <c r="F1246" s="95" t="s">
        <v>875</v>
      </c>
      <c r="G1246" s="95">
        <v>255</v>
      </c>
      <c r="H1246" s="95" t="s">
        <v>233</v>
      </c>
      <c r="J1246" s="131" t="str">
        <f t="shared" si="188"/>
        <v>Menu Entry 'Scanner Gear ' enabled when ON, otherwise skipped</v>
      </c>
      <c r="K1246" s="98" t="str">
        <f t="shared" si="190"/>
        <v>6160,"Enable 'Scanner Gear '",0,"eep_valid",255,Button,"Menu Entry 'Scanner Gear ' enabled when ON, otherwise skipped"</v>
      </c>
    </row>
    <row r="1247" spans="3:11" ht="15" customHeight="1" x14ac:dyDescent="0.2">
      <c r="C1247" s="128">
        <f t="shared" si="192"/>
        <v>6161</v>
      </c>
      <c r="D1247" s="87" t="str">
        <f>'Menü-Tabellen'!B163</f>
        <v>VibCh PhaseLk</v>
      </c>
      <c r="E1247" s="96" t="str">
        <f t="shared" si="189"/>
        <v>Enable 'VibCh PhaseLk'</v>
      </c>
      <c r="F1247" s="95" t="s">
        <v>875</v>
      </c>
      <c r="G1247" s="95">
        <v>255</v>
      </c>
      <c r="H1247" s="95" t="s">
        <v>233</v>
      </c>
      <c r="J1247" s="131" t="str">
        <f t="shared" si="188"/>
        <v>Menu Entry 'VibCh PhaseLk' enabled when ON, otherwise skipped</v>
      </c>
      <c r="K1247" s="98" t="str">
        <f t="shared" si="190"/>
        <v>6161,"Enable 'VibCh PhaseLk'",0,"eep_valid",255,Button,"Menu Entry 'VibCh PhaseLk' enabled when ON, otherwise skipped"</v>
      </c>
    </row>
    <row r="1248" spans="3:11" ht="15" customHeight="1" x14ac:dyDescent="0.2">
      <c r="C1248" s="128">
        <f t="shared" si="192"/>
        <v>6162</v>
      </c>
      <c r="D1248" s="87" t="str">
        <f>'Menü-Tabellen'!B164</f>
        <v xml:space="preserve">VibCh Age/AM </v>
      </c>
      <c r="E1248" s="96" t="str">
        <f t="shared" si="189"/>
        <v>Enable 'VibCh Age/AM '</v>
      </c>
      <c r="F1248" s="95" t="s">
        <v>875</v>
      </c>
      <c r="G1248" s="95">
        <v>255</v>
      </c>
      <c r="H1248" s="95" t="s">
        <v>233</v>
      </c>
      <c r="J1248" s="131" t="str">
        <f t="shared" si="188"/>
        <v>Menu Entry 'VibCh Age/AM ' enabled when ON, otherwise skipped</v>
      </c>
      <c r="K1248" s="98" t="str">
        <f t="shared" si="190"/>
        <v>6162,"Enable 'VibCh Age/AM '",0,"eep_valid",255,Button,"Menu Entry 'VibCh Age/AM ' enabled when ON, otherwise skipped"</v>
      </c>
    </row>
    <row r="1249" spans="3:11" ht="15" customHeight="1" x14ac:dyDescent="0.2">
      <c r="C1249" s="128">
        <f t="shared" si="192"/>
        <v>6163</v>
      </c>
      <c r="D1249" s="87" t="str">
        <f>'Menü-Tabellen'!B165</f>
        <v>VibCh PreEmph</v>
      </c>
      <c r="E1249" s="96" t="str">
        <f t="shared" si="189"/>
        <v>Enable 'VibCh PreEmph'</v>
      </c>
      <c r="F1249" s="95" t="s">
        <v>875</v>
      </c>
      <c r="G1249" s="95">
        <v>255</v>
      </c>
      <c r="H1249" s="95" t="s">
        <v>233</v>
      </c>
      <c r="J1249" s="131" t="str">
        <f t="shared" si="188"/>
        <v>Menu Entry 'VibCh PreEmph' enabled when ON, otherwise skipped</v>
      </c>
      <c r="K1249" s="98" t="str">
        <f t="shared" si="190"/>
        <v>6163,"Enable 'VibCh PreEmph'",0,"eep_valid",255,Button,"Menu Entry 'VibCh PreEmph' enabled when ON, otherwise skipped"</v>
      </c>
    </row>
    <row r="1250" spans="3:11" ht="15" customHeight="1" x14ac:dyDescent="0.2">
      <c r="C1250" s="128">
        <f t="shared" si="192"/>
        <v>6164</v>
      </c>
      <c r="D1250" s="87" t="str">
        <f>'Menü-Tabellen'!B166</f>
        <v>VibCh Feedbck</v>
      </c>
      <c r="E1250" s="96" t="str">
        <f t="shared" si="189"/>
        <v>Enable 'VibCh Feedbck'</v>
      </c>
      <c r="F1250" s="95" t="s">
        <v>875</v>
      </c>
      <c r="G1250" s="95">
        <v>255</v>
      </c>
      <c r="H1250" s="95" t="s">
        <v>233</v>
      </c>
      <c r="J1250" s="131" t="str">
        <f t="shared" si="188"/>
        <v>Menu Entry 'VibCh Feedbck' enabled when ON, otherwise skipped</v>
      </c>
      <c r="K1250" s="98" t="str">
        <f t="shared" si="190"/>
        <v>6164,"Enable 'VibCh Feedbck'",0,"eep_valid",255,Button,"Menu Entry 'VibCh Feedbck' enabled when ON, otherwise skipped"</v>
      </c>
    </row>
    <row r="1251" spans="3:11" ht="15" customHeight="1" x14ac:dyDescent="0.2">
      <c r="C1251" s="128">
        <f t="shared" si="192"/>
        <v>6165</v>
      </c>
      <c r="D1251" s="87" t="str">
        <f>'Menü-Tabellen'!B167</f>
        <v>VibCh Reflect</v>
      </c>
      <c r="E1251" s="96" t="str">
        <f t="shared" si="189"/>
        <v>Enable 'VibCh Reflect'</v>
      </c>
      <c r="F1251" s="95" t="s">
        <v>875</v>
      </c>
      <c r="G1251" s="95">
        <v>255</v>
      </c>
      <c r="H1251" s="95" t="s">
        <v>233</v>
      </c>
      <c r="J1251" s="131" t="str">
        <f t="shared" si="188"/>
        <v>Menu Entry 'VibCh Reflect' enabled when ON, otherwise skipped</v>
      </c>
      <c r="K1251" s="98" t="str">
        <f t="shared" si="190"/>
        <v>6165,"Enable 'VibCh Reflect'",0,"eep_valid",255,Button,"Menu Entry 'VibCh Reflect' enabled when ON, otherwise skipped"</v>
      </c>
    </row>
    <row r="1252" spans="3:11" ht="15" customHeight="1" x14ac:dyDescent="0.2">
      <c r="C1252" s="128">
        <f t="shared" si="192"/>
        <v>6166</v>
      </c>
      <c r="D1252" s="87" t="str">
        <f>'Menü-Tabellen'!B168</f>
        <v>VibCh Respons</v>
      </c>
      <c r="E1252" s="96" t="str">
        <f t="shared" si="189"/>
        <v>Enable 'VibCh Respons'</v>
      </c>
      <c r="F1252" s="95" t="s">
        <v>875</v>
      </c>
      <c r="G1252" s="95">
        <v>255</v>
      </c>
      <c r="H1252" s="95" t="s">
        <v>233</v>
      </c>
      <c r="J1252" s="131" t="str">
        <f t="shared" si="188"/>
        <v>Menu Entry 'VibCh Respons' enabled when ON, otherwise skipped</v>
      </c>
      <c r="K1252" s="98" t="str">
        <f t="shared" si="190"/>
        <v>6166,"Enable 'VibCh Respons'",0,"eep_valid",255,Button,"Menu Entry 'VibCh Respons' enabled when ON, otherwise skipped"</v>
      </c>
    </row>
    <row r="1253" spans="3:11" ht="15" customHeight="1" x14ac:dyDescent="0.2">
      <c r="C1253" s="128">
        <f t="shared" si="192"/>
        <v>6167</v>
      </c>
      <c r="D1253" s="87" t="str">
        <f>'Menü-Tabellen'!B169</f>
        <v>Ch ScannerLvl</v>
      </c>
      <c r="E1253" s="96" t="str">
        <f t="shared" si="189"/>
        <v>Enable 'Ch ScannerLvl'</v>
      </c>
      <c r="F1253" s="95" t="s">
        <v>875</v>
      </c>
      <c r="G1253" s="95">
        <v>255</v>
      </c>
      <c r="H1253" s="95" t="s">
        <v>233</v>
      </c>
      <c r="J1253" s="131" t="str">
        <f t="shared" si="188"/>
        <v>Menu Entry 'Ch ScannerLvl' enabled when ON, otherwise skipped</v>
      </c>
      <c r="K1253" s="98" t="str">
        <f t="shared" si="190"/>
        <v>6167,"Enable 'Ch ScannerLvl'",0,"eep_valid",255,Button,"Menu Entry 'Ch ScannerLvl' enabled when ON, otherwise skipped"</v>
      </c>
    </row>
    <row r="1254" spans="3:11" ht="15" customHeight="1" x14ac:dyDescent="0.2">
      <c r="C1254" s="128">
        <f t="shared" si="192"/>
        <v>6168</v>
      </c>
      <c r="D1254" s="87" t="str">
        <f>'Menü-Tabellen'!B170</f>
        <v>Ch Bypass Lvl</v>
      </c>
      <c r="E1254" s="96" t="str">
        <f t="shared" si="189"/>
        <v>Enable 'Ch Bypass Lvl'</v>
      </c>
      <c r="F1254" s="95" t="s">
        <v>875</v>
      </c>
      <c r="G1254" s="95">
        <v>255</v>
      </c>
      <c r="H1254" s="95" t="s">
        <v>233</v>
      </c>
      <c r="J1254" s="131" t="str">
        <f t="shared" si="188"/>
        <v>Menu Entry 'Ch Bypass Lvl' enabled when ON, otherwise skipped</v>
      </c>
      <c r="K1254" s="98" t="str">
        <f t="shared" si="190"/>
        <v>6168,"Enable 'Ch Bypass Lvl'",0,"eep_valid",255,Button,"Menu Entry 'Ch Bypass Lvl' enabled when ON, otherwise skipped"</v>
      </c>
    </row>
    <row r="1255" spans="3:11" ht="15" customHeight="1" x14ac:dyDescent="0.2">
      <c r="C1255" s="128">
        <f t="shared" si="192"/>
        <v>6169</v>
      </c>
      <c r="D1255" s="87" t="str">
        <f>'Menü-Tabellen'!B171</f>
        <v xml:space="preserve">Vib V1 Mod   </v>
      </c>
      <c r="E1255" s="96" t="str">
        <f t="shared" si="189"/>
        <v>Enable 'Vib V1 Mod   '</v>
      </c>
      <c r="F1255" s="95" t="s">
        <v>875</v>
      </c>
      <c r="G1255" s="95">
        <v>255</v>
      </c>
      <c r="H1255" s="95" t="s">
        <v>233</v>
      </c>
      <c r="J1255" s="131" t="str">
        <f t="shared" si="188"/>
        <v>Menu Entry 'Vib V1 Mod   ' enabled when ON, otherwise skipped</v>
      </c>
      <c r="K1255" s="98" t="str">
        <f t="shared" si="190"/>
        <v>6169,"Enable 'Vib V1 Mod   '",0,"eep_valid",255,Button,"Menu Entry 'Vib V1 Mod   ' enabled when ON, otherwise skipped"</v>
      </c>
    </row>
    <row r="1256" spans="3:11" ht="15" customHeight="1" x14ac:dyDescent="0.2">
      <c r="C1256" s="128">
        <f t="shared" si="192"/>
        <v>6170</v>
      </c>
      <c r="D1256" s="87" t="str">
        <f>'Menü-Tabellen'!B172</f>
        <v xml:space="preserve">Vib C1 Mod   </v>
      </c>
      <c r="E1256" s="96" t="str">
        <f t="shared" si="189"/>
        <v>Enable 'Vib C1 Mod   '</v>
      </c>
      <c r="F1256" s="95" t="s">
        <v>875</v>
      </c>
      <c r="G1256" s="95">
        <v>255</v>
      </c>
      <c r="H1256" s="95" t="s">
        <v>233</v>
      </c>
      <c r="J1256" s="131" t="str">
        <f t="shared" ref="J1256:J1261" si="193">CONCATENATE("Menu Entry '",D1256,"' enabled when ON, otherwise skipped")</f>
        <v>Menu Entry 'Vib C1 Mod   ' enabled when ON, otherwise skipped</v>
      </c>
      <c r="K1256" s="98" t="str">
        <f t="shared" ref="K1256:K1261" si="194">CONCATENATE(C1256,",""",E1256,""",",0,",""",F1256,""",",G1256,",","",H1256,",""",J1256,"""")</f>
        <v>6170,"Enable 'Vib C1 Mod   '",0,"eep_valid",255,Button,"Menu Entry 'Vib C1 Mod   ' enabled when ON, otherwise skipped"</v>
      </c>
    </row>
    <row r="1257" spans="3:11" ht="15" customHeight="1" x14ac:dyDescent="0.2">
      <c r="C1257" s="128">
        <f t="shared" si="192"/>
        <v>6171</v>
      </c>
      <c r="D1257" s="87" t="str">
        <f>'Menü-Tabellen'!B173</f>
        <v xml:space="preserve">Vib V2 Mod   </v>
      </c>
      <c r="E1257" s="96" t="str">
        <f t="shared" si="189"/>
        <v>Enable 'Vib V2 Mod   '</v>
      </c>
      <c r="F1257" s="95" t="s">
        <v>875</v>
      </c>
      <c r="G1257" s="95">
        <v>255</v>
      </c>
      <c r="H1257" s="95" t="s">
        <v>233</v>
      </c>
      <c r="J1257" s="131" t="str">
        <f t="shared" si="193"/>
        <v>Menu Entry 'Vib V2 Mod   ' enabled when ON, otherwise skipped</v>
      </c>
      <c r="K1257" s="98" t="str">
        <f t="shared" si="194"/>
        <v>6171,"Enable 'Vib V2 Mod   '",0,"eep_valid",255,Button,"Menu Entry 'Vib V2 Mod   ' enabled when ON, otherwise skipped"</v>
      </c>
    </row>
    <row r="1258" spans="3:11" ht="15" customHeight="1" x14ac:dyDescent="0.2">
      <c r="C1258" s="128">
        <f t="shared" si="192"/>
        <v>6172</v>
      </c>
      <c r="D1258" s="87" t="str">
        <f>'Menü-Tabellen'!B174</f>
        <v xml:space="preserve">Vib C2 Mod   </v>
      </c>
      <c r="E1258" s="96" t="str">
        <f t="shared" si="189"/>
        <v>Enable 'Vib C2 Mod   '</v>
      </c>
      <c r="F1258" s="95" t="s">
        <v>875</v>
      </c>
      <c r="G1258" s="95">
        <v>255</v>
      </c>
      <c r="H1258" s="95" t="s">
        <v>233</v>
      </c>
      <c r="J1258" s="131" t="str">
        <f t="shared" si="193"/>
        <v>Menu Entry 'Vib C2 Mod   ' enabled when ON, otherwise skipped</v>
      </c>
      <c r="K1258" s="98" t="str">
        <f t="shared" si="194"/>
        <v>6172,"Enable 'Vib C2 Mod   '",0,"eep_valid",255,Button,"Menu Entry 'Vib C2 Mod   ' enabled when ON, otherwise skipped"</v>
      </c>
    </row>
    <row r="1259" spans="3:11" ht="15" customHeight="1" x14ac:dyDescent="0.2">
      <c r="C1259" s="128">
        <f t="shared" si="192"/>
        <v>6173</v>
      </c>
      <c r="D1259" s="87" t="str">
        <f>'Menü-Tabellen'!B175</f>
        <v xml:space="preserve">Vib V3 Mod   </v>
      </c>
      <c r="E1259" s="96" t="str">
        <f t="shared" si="189"/>
        <v>Enable 'Vib V3 Mod   '</v>
      </c>
      <c r="F1259" s="95" t="s">
        <v>875</v>
      </c>
      <c r="G1259" s="95">
        <v>255</v>
      </c>
      <c r="H1259" s="95" t="s">
        <v>233</v>
      </c>
      <c r="J1259" s="131" t="str">
        <f t="shared" si="193"/>
        <v>Menu Entry 'Vib V3 Mod   ' enabled when ON, otherwise skipped</v>
      </c>
      <c r="K1259" s="98" t="str">
        <f t="shared" si="194"/>
        <v>6173,"Enable 'Vib V3 Mod   '",0,"eep_valid",255,Button,"Menu Entry 'Vib V3 Mod   ' enabled when ON, otherwise skipped"</v>
      </c>
    </row>
    <row r="1260" spans="3:11" ht="15" customHeight="1" x14ac:dyDescent="0.2">
      <c r="C1260" s="128">
        <f t="shared" si="192"/>
        <v>6174</v>
      </c>
      <c r="D1260" s="87" t="str">
        <f>'Menü-Tabellen'!B176</f>
        <v xml:space="preserve">Vib C3 Mod   </v>
      </c>
      <c r="E1260" s="96" t="str">
        <f t="shared" si="189"/>
        <v>Enable 'Vib C3 Mod   '</v>
      </c>
      <c r="F1260" s="95" t="s">
        <v>875</v>
      </c>
      <c r="G1260" s="95">
        <v>255</v>
      </c>
      <c r="H1260" s="95" t="s">
        <v>233</v>
      </c>
      <c r="J1260" s="131" t="str">
        <f t="shared" si="193"/>
        <v>Menu Entry 'Vib C3 Mod   ' enabled when ON, otherwise skipped</v>
      </c>
      <c r="K1260" s="98" t="str">
        <f t="shared" si="194"/>
        <v>6174,"Enable 'Vib C3 Mod   '",0,"eep_valid",255,Button,"Menu Entry 'Vib C3 Mod   ' enabled when ON, otherwise skipped"</v>
      </c>
    </row>
    <row r="1261" spans="3:11" ht="15" customHeight="1" x14ac:dyDescent="0.2">
      <c r="C1261" s="128">
        <f t="shared" si="192"/>
        <v>6175</v>
      </c>
      <c r="D1261" s="87" t="str">
        <f>'Menü-Tabellen'!B177</f>
        <v xml:space="preserve">Gating Mode  </v>
      </c>
      <c r="E1261" s="96" t="str">
        <f t="shared" si="189"/>
        <v>Enable 'Gating Mode  '</v>
      </c>
      <c r="F1261" s="95" t="s">
        <v>875</v>
      </c>
      <c r="G1261" s="95">
        <v>255</v>
      </c>
      <c r="H1261" s="95" t="s">
        <v>233</v>
      </c>
      <c r="J1261" s="131" t="str">
        <f t="shared" si="193"/>
        <v>Menu Entry 'Gating Mode  ' enabled when ON, otherwise skipped</v>
      </c>
      <c r="K1261" s="98" t="str">
        <f t="shared" si="194"/>
        <v>6175,"Enable 'Gating Mode  '",0,"eep_valid",255,Button,"Menu Entry 'Gating Mode  ' enabled when ON, otherwise skipped"</v>
      </c>
    </row>
    <row r="1262" spans="3:11" ht="15" customHeight="1" x14ac:dyDescent="0.2">
      <c r="C1262" s="128">
        <f t="shared" si="192"/>
        <v>6176</v>
      </c>
      <c r="D1262" s="87" t="str">
        <f>'Menü-Tabellen'!B178</f>
        <v xml:space="preserve">Gen&amp;Vib Mode </v>
      </c>
      <c r="E1262" s="96" t="str">
        <f t="shared" si="189"/>
        <v>Enable 'Gen&amp;Vib Mode '</v>
      </c>
      <c r="F1262" s="95" t="s">
        <v>875</v>
      </c>
      <c r="G1262" s="95">
        <v>255</v>
      </c>
      <c r="H1262" s="95" t="s">
        <v>233</v>
      </c>
      <c r="J1262" s="131" t="str">
        <f t="shared" ref="J1262:J1267" si="195">CONCATENATE("Menu Entry '",D1262,"' enabled when ON, otherwise skipped")</f>
        <v>Menu Entry 'Gen&amp;Vib Mode ' enabled when ON, otherwise skipped</v>
      </c>
      <c r="K1262" s="98" t="str">
        <f t="shared" ref="K1262:K1267" si="196">CONCATENATE(C1262,",""",E1262,""",",0,",""",F1262,""",",G1262,",","",H1262,",""",J1262,"""")</f>
        <v>6176,"Enable 'Gen&amp;Vib Mode '",0,"eep_valid",255,Button,"Menu Entry 'Gen&amp;Vib Mode ' enabled when ON, otherwise skipped"</v>
      </c>
    </row>
    <row r="1263" spans="3:11" ht="15" customHeight="1" x14ac:dyDescent="0.2">
      <c r="C1263" s="128">
        <f t="shared" si="192"/>
        <v>6177</v>
      </c>
      <c r="D1263" s="87" t="str">
        <f>'Menü-Tabellen'!B179</f>
        <v xml:space="preserve">Swell Type   </v>
      </c>
      <c r="E1263" s="96" t="str">
        <f t="shared" si="189"/>
        <v>Enable 'Swell Type   '</v>
      </c>
      <c r="F1263" s="95" t="s">
        <v>875</v>
      </c>
      <c r="G1263" s="95">
        <v>255</v>
      </c>
      <c r="H1263" s="95" t="s">
        <v>233</v>
      </c>
      <c r="J1263" s="131" t="str">
        <f t="shared" si="195"/>
        <v>Menu Entry 'Swell Type   ' enabled when ON, otherwise skipped</v>
      </c>
      <c r="K1263" s="98" t="str">
        <f t="shared" si="196"/>
        <v>6177,"Enable 'Swell Type   '",0,"eep_valid",255,Button,"Menu Entry 'Swell Type   ' enabled when ON, otherwise skipped"</v>
      </c>
    </row>
    <row r="1264" spans="3:11" ht="15" customHeight="1" x14ac:dyDescent="0.2">
      <c r="C1264" s="128">
        <f t="shared" si="192"/>
        <v>6178</v>
      </c>
      <c r="D1264" s="87" t="str">
        <f>'Menü-Tabellen'!B180</f>
        <v>TG SpreadType</v>
      </c>
      <c r="E1264" s="96" t="str">
        <f t="shared" si="189"/>
        <v>Enable 'TG SpreadType'</v>
      </c>
      <c r="F1264" s="95" t="s">
        <v>875</v>
      </c>
      <c r="G1264" s="95">
        <v>255</v>
      </c>
      <c r="H1264" s="95" t="s">
        <v>233</v>
      </c>
      <c r="J1264" s="131" t="str">
        <f t="shared" si="195"/>
        <v>Menu Entry 'TG SpreadType' enabled when ON, otherwise skipped</v>
      </c>
      <c r="K1264" s="98" t="str">
        <f t="shared" si="196"/>
        <v>6178,"Enable 'TG SpreadType'",0,"eep_valid",255,Button,"Menu Entry 'TG SpreadType' enabled when ON, otherwise skipped"</v>
      </c>
    </row>
    <row r="1265" spans="3:11" ht="15" customHeight="1" x14ac:dyDescent="0.2">
      <c r="C1265" s="128">
        <f t="shared" si="192"/>
        <v>6179</v>
      </c>
      <c r="D1265" s="87" t="str">
        <f>'Menü-Tabellen'!B181</f>
        <v xml:space="preserve">TG Size      </v>
      </c>
      <c r="E1265" s="96" t="str">
        <f t="shared" si="189"/>
        <v>Enable 'TG Size      '</v>
      </c>
      <c r="F1265" s="95" t="s">
        <v>875</v>
      </c>
      <c r="G1265" s="95">
        <v>255</v>
      </c>
      <c r="H1265" s="95" t="s">
        <v>233</v>
      </c>
      <c r="J1265" s="131" t="str">
        <f t="shared" si="195"/>
        <v>Menu Entry 'TG Size      ' enabled when ON, otherwise skipped</v>
      </c>
      <c r="K1265" s="98" t="str">
        <f t="shared" si="196"/>
        <v>6179,"Enable 'TG Size      '",0,"eep_valid",255,Button,"Menu Entry 'TG Size      ' enabled when ON, otherwise skipped"</v>
      </c>
    </row>
    <row r="1266" spans="3:11" ht="15" customHeight="1" x14ac:dyDescent="0.2">
      <c r="C1266" s="128">
        <f t="shared" si="192"/>
        <v>6180</v>
      </c>
      <c r="D1266" s="87" t="str">
        <f>'Menü-Tabellen'!B182</f>
        <v>TG NonTaprVal</v>
      </c>
      <c r="E1266" s="96" t="str">
        <f t="shared" si="189"/>
        <v>Enable 'TG NonTaprVal'</v>
      </c>
      <c r="F1266" s="95" t="s">
        <v>875</v>
      </c>
      <c r="G1266" s="95">
        <v>255</v>
      </c>
      <c r="H1266" s="95" t="s">
        <v>233</v>
      </c>
      <c r="J1266" s="131" t="str">
        <f t="shared" si="195"/>
        <v>Menu Entry 'TG NonTaprVal' enabled when ON, otherwise skipped</v>
      </c>
      <c r="K1266" s="98" t="str">
        <f t="shared" si="196"/>
        <v>6180,"Enable 'TG NonTaprVal'",0,"eep_valid",255,Button,"Menu Entry 'TG NonTaprVal' enabled when ON, otherwise skipped"</v>
      </c>
    </row>
    <row r="1267" spans="3:11" ht="15" customHeight="1" x14ac:dyDescent="0.2">
      <c r="C1267" s="128">
        <f t="shared" si="192"/>
        <v>6181</v>
      </c>
      <c r="D1267" s="87" t="str">
        <f>'Menü-Tabellen'!B183</f>
        <v xml:space="preserve">TG WaveSet   </v>
      </c>
      <c r="E1267" s="96" t="str">
        <f t="shared" si="189"/>
        <v>Enable 'TG WaveSet   '</v>
      </c>
      <c r="F1267" s="95" t="s">
        <v>875</v>
      </c>
      <c r="G1267" s="95">
        <v>255</v>
      </c>
      <c r="H1267" s="95" t="s">
        <v>233</v>
      </c>
      <c r="J1267" s="131" t="str">
        <f t="shared" si="195"/>
        <v>Menu Entry 'TG WaveSet   ' enabled when ON, otherwise skipped</v>
      </c>
      <c r="K1267" s="98" t="str">
        <f t="shared" si="196"/>
        <v>6181,"Enable 'TG WaveSet   '",0,"eep_valid",255,Button,"Menu Entry 'TG WaveSet   ' enabled when ON, otherwise skipped"</v>
      </c>
    </row>
    <row r="1268" spans="3:11" ht="15" customHeight="1" x14ac:dyDescent="0.2">
      <c r="C1268" s="128">
        <f t="shared" si="192"/>
        <v>6182</v>
      </c>
      <c r="D1268" s="87" t="str">
        <f>'Menü-Tabellen'!B184</f>
        <v xml:space="preserve">TG Flutter   </v>
      </c>
      <c r="E1268" s="96" t="str">
        <f t="shared" si="189"/>
        <v>Enable 'TG Flutter   '</v>
      </c>
      <c r="F1268" s="95" t="s">
        <v>875</v>
      </c>
      <c r="G1268" s="95">
        <v>255</v>
      </c>
      <c r="H1268" s="95" t="s">
        <v>233</v>
      </c>
      <c r="J1268" s="131" t="str">
        <f t="shared" ref="J1268:J1277" si="197">CONCATENATE("Menu Entry '",D1268,"' enabled when ON, otherwise skipped")</f>
        <v>Menu Entry 'TG Flutter   ' enabled when ON, otherwise skipped</v>
      </c>
      <c r="K1268" s="98" t="str">
        <f t="shared" ref="K1268:K1277" si="198">CONCATENATE(C1268,",""",E1268,""",",0,",""",F1268,""",",G1268,",","",H1268,",""",J1268,"""")</f>
        <v>6182,"Enable 'TG Flutter   '",0,"eep_valid",255,Button,"Menu Entry 'TG Flutter   ' enabled when ON, otherwise skipped"</v>
      </c>
    </row>
    <row r="1269" spans="3:11" ht="15" customHeight="1" x14ac:dyDescent="0.2">
      <c r="C1269" s="128">
        <f t="shared" si="192"/>
        <v>6183</v>
      </c>
      <c r="D1269" s="87" t="str">
        <f>'Menü-Tabellen'!B185</f>
        <v xml:space="preserve">TG Leakage   </v>
      </c>
      <c r="E1269" s="96" t="str">
        <f t="shared" si="189"/>
        <v>Enable 'TG Leakage   '</v>
      </c>
      <c r="F1269" s="95" t="s">
        <v>875</v>
      </c>
      <c r="G1269" s="95">
        <v>255</v>
      </c>
      <c r="H1269" s="95" t="s">
        <v>233</v>
      </c>
      <c r="J1269" s="131" t="str">
        <f t="shared" si="197"/>
        <v>Menu Entry 'TG Leakage   ' enabled when ON, otherwise skipped</v>
      </c>
      <c r="K1269" s="98" t="str">
        <f t="shared" si="198"/>
        <v>6183,"Enable 'TG Leakage   '",0,"eep_valid",255,Button,"Menu Entry 'TG Leakage   ' enabled when ON, otherwise skipped"</v>
      </c>
    </row>
    <row r="1270" spans="3:11" ht="15" customHeight="1" x14ac:dyDescent="0.2">
      <c r="C1270" s="128">
        <f t="shared" si="192"/>
        <v>6184</v>
      </c>
      <c r="D1270" s="87" t="str">
        <f>'Menü-Tabellen'!B186</f>
        <v xml:space="preserve">TG Tapering  </v>
      </c>
      <c r="E1270" s="96" t="str">
        <f t="shared" si="189"/>
        <v>Enable 'TG Tapering  '</v>
      </c>
      <c r="F1270" s="95" t="s">
        <v>875</v>
      </c>
      <c r="G1270" s="95">
        <v>255</v>
      </c>
      <c r="H1270" s="95" t="s">
        <v>233</v>
      </c>
      <c r="J1270" s="131" t="str">
        <f t="shared" si="197"/>
        <v>Menu Entry 'TG Tapering  ' enabled when ON, otherwise skipped</v>
      </c>
      <c r="K1270" s="98" t="str">
        <f t="shared" si="198"/>
        <v>6184,"Enable 'TG Tapering  '",0,"eep_valid",255,Button,"Menu Entry 'TG Tapering  ' enabled when ON, otherwise skipped"</v>
      </c>
    </row>
    <row r="1271" spans="3:11" ht="15" customHeight="1" x14ac:dyDescent="0.2">
      <c r="C1271" s="128">
        <f t="shared" si="192"/>
        <v>6185</v>
      </c>
      <c r="D1271" s="87" t="str">
        <f>'Menü-Tabellen'!B187</f>
        <v>TG LC FiltVal</v>
      </c>
      <c r="E1271" s="96" t="str">
        <f t="shared" si="189"/>
        <v>Enable 'TG LC FiltVal'</v>
      </c>
      <c r="F1271" s="95" t="s">
        <v>875</v>
      </c>
      <c r="G1271" s="95">
        <v>255</v>
      </c>
      <c r="H1271" s="95" t="s">
        <v>233</v>
      </c>
      <c r="J1271" s="131" t="str">
        <f t="shared" si="197"/>
        <v>Menu Entry 'TG LC FiltVal' enabled when ON, otherwise skipped</v>
      </c>
      <c r="K1271" s="98" t="str">
        <f t="shared" si="198"/>
        <v>6185,"Enable 'TG LC FiltVal'",0,"eep_valid",255,Button,"Menu Entry 'TG LC FiltVal' enabled when ON, otherwise skipped"</v>
      </c>
    </row>
    <row r="1272" spans="3:11" ht="15" customHeight="1" x14ac:dyDescent="0.2">
      <c r="C1272" s="128">
        <f t="shared" si="192"/>
        <v>6186</v>
      </c>
      <c r="D1272" s="87" t="str">
        <f>'Menü-Tabellen'!B188</f>
        <v xml:space="preserve">TG Btm16 Lvl </v>
      </c>
      <c r="E1272" s="96" t="str">
        <f t="shared" si="189"/>
        <v>Enable 'TG Btm16 Lvl '</v>
      </c>
      <c r="F1272" s="95" t="s">
        <v>875</v>
      </c>
      <c r="G1272" s="95">
        <v>255</v>
      </c>
      <c r="H1272" s="95" t="s">
        <v>233</v>
      </c>
      <c r="J1272" s="131" t="str">
        <f t="shared" si="197"/>
        <v>Menu Entry 'TG Btm16 Lvl ' enabled when ON, otherwise skipped</v>
      </c>
      <c r="K1272" s="98" t="str">
        <f t="shared" si="198"/>
        <v>6186,"Enable 'TG Btm16 Lvl '",0,"eep_valid",255,Button,"Menu Entry 'TG Btm16 Lvl ' enabled when ON, otherwise skipped"</v>
      </c>
    </row>
    <row r="1273" spans="3:11" ht="15" customHeight="1" x14ac:dyDescent="0.2">
      <c r="C1273" s="128">
        <f t="shared" si="192"/>
        <v>6187</v>
      </c>
      <c r="D1273" s="87" t="str">
        <f>'Menü-Tabellen'!B189</f>
        <v>ContSpringFlx</v>
      </c>
      <c r="E1273" s="96" t="str">
        <f t="shared" si="189"/>
        <v>Enable 'ContSpringFlx'</v>
      </c>
      <c r="F1273" s="95" t="s">
        <v>875</v>
      </c>
      <c r="G1273" s="95">
        <v>255</v>
      </c>
      <c r="H1273" s="95" t="s">
        <v>233</v>
      </c>
      <c r="J1273" s="131" t="str">
        <f t="shared" si="197"/>
        <v>Menu Entry 'ContSpringFlx' enabled when ON, otherwise skipped</v>
      </c>
      <c r="K1273" s="98" t="str">
        <f t="shared" si="198"/>
        <v>6187,"Enable 'ContSpringFlx'",0,"eep_valid",255,Button,"Menu Entry 'ContSpringFlx' enabled when ON, otherwise skipped"</v>
      </c>
    </row>
    <row r="1274" spans="3:11" ht="15" customHeight="1" x14ac:dyDescent="0.2">
      <c r="C1274" s="128">
        <f t="shared" si="192"/>
        <v>6188</v>
      </c>
      <c r="D1274" s="87" t="str">
        <f>'Menü-Tabellen'!B190</f>
        <v>ContSpringDmp</v>
      </c>
      <c r="E1274" s="96" t="str">
        <f t="shared" si="189"/>
        <v>Enable 'ContSpringDmp'</v>
      </c>
      <c r="F1274" s="95" t="s">
        <v>875</v>
      </c>
      <c r="G1274" s="95">
        <v>255</v>
      </c>
      <c r="H1274" s="95" t="s">
        <v>233</v>
      </c>
      <c r="J1274" s="131" t="str">
        <f t="shared" si="197"/>
        <v>Menu Entry 'ContSpringDmp' enabled when ON, otherwise skipped</v>
      </c>
      <c r="K1274" s="98" t="str">
        <f t="shared" si="198"/>
        <v>6188,"Enable 'ContSpringDmp'",0,"eep_valid",255,Button,"Menu Entry 'ContSpringDmp' enabled when ON, otherwise skipped"</v>
      </c>
    </row>
    <row r="1275" spans="3:11" ht="15" customHeight="1" x14ac:dyDescent="0.2">
      <c r="C1275" s="128">
        <f t="shared" si="192"/>
        <v>6189</v>
      </c>
      <c r="D1275" s="87" t="str">
        <f>'Menü-Tabellen'!B191</f>
        <v>ContEarlyActn</v>
      </c>
      <c r="E1275" s="96" t="str">
        <f t="shared" si="189"/>
        <v>Enable 'ContEarlyActn'</v>
      </c>
      <c r="F1275" s="95" t="s">
        <v>875</v>
      </c>
      <c r="G1275" s="95">
        <v>255</v>
      </c>
      <c r="H1275" s="95" t="s">
        <v>233</v>
      </c>
      <c r="J1275" s="131" t="str">
        <f t="shared" si="197"/>
        <v>Menu Entry 'ContEarlyActn' enabled when ON, otherwise skipped</v>
      </c>
      <c r="K1275" s="98" t="str">
        <f t="shared" si="198"/>
        <v>6189,"Enable 'ContEarlyActn'",0,"eep_valid",255,Button,"Menu Entry 'ContEarlyActn' enabled when ON, otherwise skipped"</v>
      </c>
    </row>
    <row r="1276" spans="3:11" ht="15" customHeight="1" x14ac:dyDescent="0.2">
      <c r="C1276" s="128">
        <f t="shared" si="192"/>
        <v>6190</v>
      </c>
      <c r="D1276" s="87" t="str">
        <f>'Menü-Tabellen'!B192</f>
        <v xml:space="preserve">No DB1 @Perc </v>
      </c>
      <c r="E1276" s="96" t="str">
        <f t="shared" si="189"/>
        <v>Enable 'No DB1 @Perc '</v>
      </c>
      <c r="F1276" s="95" t="s">
        <v>875</v>
      </c>
      <c r="G1276" s="95">
        <v>255</v>
      </c>
      <c r="H1276" s="95" t="s">
        <v>233</v>
      </c>
      <c r="J1276" s="131" t="str">
        <f t="shared" si="197"/>
        <v>Menu Entry 'No DB1 @Perc ' enabled when ON, otherwise skipped</v>
      </c>
      <c r="K1276" s="98" t="str">
        <f t="shared" si="198"/>
        <v>6190,"Enable 'No DB1 @Perc '",0,"eep_valid",255,Button,"Menu Entry 'No DB1 @Perc ' enabled when ON, otherwise skipped"</v>
      </c>
    </row>
    <row r="1277" spans="3:11" ht="15" customHeight="1" x14ac:dyDescent="0.2">
      <c r="C1277" s="128">
        <f t="shared" si="192"/>
        <v>6191</v>
      </c>
      <c r="D1277" s="87" t="str">
        <f>'Menü-Tabellen'!B193</f>
        <v>Perc@LiveOnly</v>
      </c>
      <c r="E1277" s="96" t="str">
        <f t="shared" si="189"/>
        <v>Enable 'Perc@LiveOnly'</v>
      </c>
      <c r="F1277" s="95" t="s">
        <v>875</v>
      </c>
      <c r="G1277" s="95">
        <v>255</v>
      </c>
      <c r="H1277" s="95" t="s">
        <v>233</v>
      </c>
      <c r="J1277" s="131" t="str">
        <f t="shared" si="197"/>
        <v>Menu Entry 'Perc@LiveOnly' enabled when ON, otherwise skipped</v>
      </c>
      <c r="K1277" s="98" t="str">
        <f t="shared" si="198"/>
        <v>6191,"Enable 'Perc@LiveOnly'",0,"eep_valid",255,Button,"Menu Entry 'Perc@LiveOnly' enabled when ON, otherwise skipped"</v>
      </c>
    </row>
  </sheetData>
  <pageMargins left="0.7" right="0.7" top="0.78740157499999996" bottom="0.78740157499999996" header="0.3" footer="0.3"/>
  <pageSetup paperSize="9" orientation="portrait" horizontalDpi="4294967295" verticalDpi="4294967295" r:id="rId1"/>
  <ignoredErrors>
    <ignoredError sqref="J17" 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I515"/>
  <sheetViews>
    <sheetView topLeftCell="C255" zoomScale="115" zoomScaleNormal="115" workbookViewId="0">
      <selection activeCell="G325" sqref="G325:G336"/>
    </sheetView>
  </sheetViews>
  <sheetFormatPr baseColWidth="10" defaultColWidth="11.42578125" defaultRowHeight="12.75" x14ac:dyDescent="0.2"/>
  <cols>
    <col min="1" max="1" width="11.42578125" style="130"/>
    <col min="2" max="2" width="21.7109375" style="130" customWidth="1"/>
    <col min="3" max="6" width="11.42578125" style="130"/>
    <col min="7" max="8" width="40.140625" style="130" customWidth="1"/>
    <col min="9" max="9" width="47" style="130" customWidth="1"/>
    <col min="10" max="16384" width="11.42578125" style="130"/>
  </cols>
  <sheetData>
    <row r="1" spans="1:9" s="451" customFormat="1" x14ac:dyDescent="0.2">
      <c r="A1" s="451" t="s">
        <v>228</v>
      </c>
      <c r="B1" s="451" t="s">
        <v>2927</v>
      </c>
      <c r="C1" s="451" t="s">
        <v>2928</v>
      </c>
      <c r="F1" s="451" t="s">
        <v>228</v>
      </c>
      <c r="G1" s="451" t="s">
        <v>2929</v>
      </c>
      <c r="I1" s="451" t="s">
        <v>3199</v>
      </c>
    </row>
    <row r="2" spans="1:9" x14ac:dyDescent="0.2">
      <c r="A2" s="129">
        <v>0</v>
      </c>
      <c r="B2" s="129" t="s">
        <v>1113</v>
      </c>
      <c r="C2" s="130" t="str">
        <f>CONCATENATE("""",B2,""",")</f>
        <v>"Acoustic Grand Piano",</v>
      </c>
      <c r="F2" s="130">
        <v>1000</v>
      </c>
      <c r="G2" s="64" t="s">
        <v>2988</v>
      </c>
      <c r="H2" s="64"/>
      <c r="I2" s="130" t="str">
        <f>CONCATENATE("  '",G2," ",H2,"',")</f>
        <v xml:space="preserve">  'Upr DB 16 ',</v>
      </c>
    </row>
    <row r="3" spans="1:9" x14ac:dyDescent="0.2">
      <c r="A3" s="129">
        <v>1</v>
      </c>
      <c r="B3" s="129" t="s">
        <v>1114</v>
      </c>
      <c r="C3" s="130" t="str">
        <f t="shared" ref="C3:C66" si="0">CONCATENATE("""",B3,""",")</f>
        <v>"Bright Acoustic Piano",</v>
      </c>
      <c r="F3" s="130">
        <v>1001</v>
      </c>
      <c r="G3" s="65" t="s">
        <v>2989</v>
      </c>
      <c r="H3" s="65"/>
      <c r="I3" s="130" t="str">
        <f t="shared" ref="I3:I66" si="1">CONCATENATE("  '",G3," ",H3,"',")</f>
        <v xml:space="preserve">  'Upr DB 5 1/3 ',</v>
      </c>
    </row>
    <row r="4" spans="1:9" x14ac:dyDescent="0.2">
      <c r="A4" s="129">
        <v>2</v>
      </c>
      <c r="B4" s="129" t="s">
        <v>1115</v>
      </c>
      <c r="C4" s="130" t="str">
        <f t="shared" si="0"/>
        <v>"Electric Grand Piano",</v>
      </c>
      <c r="F4" s="130">
        <v>1002</v>
      </c>
      <c r="G4" s="65" t="s">
        <v>2990</v>
      </c>
      <c r="H4" s="65"/>
      <c r="I4" s="130" t="str">
        <f t="shared" si="1"/>
        <v xml:space="preserve">  'Upr DB 8 ',</v>
      </c>
    </row>
    <row r="5" spans="1:9" x14ac:dyDescent="0.2">
      <c r="A5" s="129">
        <v>3</v>
      </c>
      <c r="B5" s="129" t="s">
        <v>1116</v>
      </c>
      <c r="C5" s="130" t="str">
        <f t="shared" si="0"/>
        <v>"Honky-tonk Piano",</v>
      </c>
      <c r="F5" s="130">
        <v>1003</v>
      </c>
      <c r="G5" s="65" t="s">
        <v>2991</v>
      </c>
      <c r="H5" s="65"/>
      <c r="I5" s="130" t="str">
        <f t="shared" si="1"/>
        <v xml:space="preserve">  'Upr DB 4 ',</v>
      </c>
    </row>
    <row r="6" spans="1:9" x14ac:dyDescent="0.2">
      <c r="A6" s="129">
        <v>4</v>
      </c>
      <c r="B6" s="129" t="s">
        <v>1117</v>
      </c>
      <c r="C6" s="130" t="str">
        <f t="shared" si="0"/>
        <v>"Electric Piano 1",</v>
      </c>
      <c r="F6" s="130">
        <v>1004</v>
      </c>
      <c r="G6" s="65" t="s">
        <v>2992</v>
      </c>
      <c r="H6" s="65"/>
      <c r="I6" s="130" t="str">
        <f t="shared" si="1"/>
        <v xml:space="preserve">  'Upr DB 2 2/3 ',</v>
      </c>
    </row>
    <row r="7" spans="1:9" x14ac:dyDescent="0.2">
      <c r="A7" s="129">
        <v>5</v>
      </c>
      <c r="B7" s="129" t="s">
        <v>1118</v>
      </c>
      <c r="C7" s="130" t="str">
        <f t="shared" si="0"/>
        <v>"Electric Piano 2",</v>
      </c>
      <c r="F7" s="130">
        <v>1005</v>
      </c>
      <c r="G7" s="65" t="s">
        <v>2993</v>
      </c>
      <c r="H7" s="65"/>
      <c r="I7" s="130" t="str">
        <f t="shared" si="1"/>
        <v xml:space="preserve">  'Upr DB 2 ',</v>
      </c>
    </row>
    <row r="8" spans="1:9" x14ac:dyDescent="0.2">
      <c r="A8" s="129">
        <v>6</v>
      </c>
      <c r="B8" s="129" t="s">
        <v>1119</v>
      </c>
      <c r="C8" s="130" t="str">
        <f t="shared" si="0"/>
        <v>"Harpsichord",</v>
      </c>
      <c r="F8" s="130">
        <v>1006</v>
      </c>
      <c r="G8" s="65" t="s">
        <v>2994</v>
      </c>
      <c r="H8" s="65"/>
      <c r="I8" s="130" t="str">
        <f t="shared" si="1"/>
        <v xml:space="preserve">  'Upr DB 1 3/5 ',</v>
      </c>
    </row>
    <row r="9" spans="1:9" x14ac:dyDescent="0.2">
      <c r="A9" s="129">
        <v>7</v>
      </c>
      <c r="B9" s="129" t="s">
        <v>1120</v>
      </c>
      <c r="C9" s="130" t="str">
        <f t="shared" si="0"/>
        <v>"Clavi",</v>
      </c>
      <c r="F9" s="130">
        <v>1007</v>
      </c>
      <c r="G9" s="65" t="s">
        <v>2995</v>
      </c>
      <c r="H9" s="65"/>
      <c r="I9" s="130" t="str">
        <f t="shared" si="1"/>
        <v xml:space="preserve">  'Upr DB 1 1/3 ',</v>
      </c>
    </row>
    <row r="10" spans="1:9" x14ac:dyDescent="0.2">
      <c r="A10" s="129">
        <v>8</v>
      </c>
      <c r="B10" s="129" t="s">
        <v>1121</v>
      </c>
      <c r="C10" s="130" t="str">
        <f t="shared" si="0"/>
        <v>"Celesta",</v>
      </c>
      <c r="F10" s="130">
        <v>1008</v>
      </c>
      <c r="G10" s="65" t="s">
        <v>2996</v>
      </c>
      <c r="H10" s="65"/>
      <c r="I10" s="130" t="str">
        <f t="shared" si="1"/>
        <v xml:space="preserve">  'Upr DB 1 ',</v>
      </c>
    </row>
    <row r="11" spans="1:9" x14ac:dyDescent="0.2">
      <c r="A11" s="129">
        <v>9</v>
      </c>
      <c r="B11" s="129" t="s">
        <v>1122</v>
      </c>
      <c r="C11" s="130" t="str">
        <f t="shared" si="0"/>
        <v>"Glockenspiel",</v>
      </c>
      <c r="F11" s="130">
        <v>1009</v>
      </c>
      <c r="G11" s="65" t="s">
        <v>3012</v>
      </c>
      <c r="H11" s="65"/>
      <c r="I11" s="130" t="str">
        <f t="shared" si="1"/>
        <v xml:space="preserve">  'Upr Mixt DB 10 ',</v>
      </c>
    </row>
    <row r="12" spans="1:9" x14ac:dyDescent="0.2">
      <c r="A12" s="129">
        <v>10</v>
      </c>
      <c r="B12" s="129" t="s">
        <v>1123</v>
      </c>
      <c r="C12" s="130" t="str">
        <f t="shared" si="0"/>
        <v>"Music Box",</v>
      </c>
      <c r="F12" s="130">
        <v>1010</v>
      </c>
      <c r="G12" s="65" t="s">
        <v>3013</v>
      </c>
      <c r="H12" s="65"/>
      <c r="I12" s="130" t="str">
        <f t="shared" si="1"/>
        <v xml:space="preserve">  'Upr Mixt DB 11 ',</v>
      </c>
    </row>
    <row r="13" spans="1:9" x14ac:dyDescent="0.2">
      <c r="A13" s="129">
        <v>11</v>
      </c>
      <c r="B13" s="129" t="s">
        <v>1124</v>
      </c>
      <c r="C13" s="130" t="str">
        <f t="shared" si="0"/>
        <v>"Vibraphone",</v>
      </c>
      <c r="F13" s="130">
        <v>1011</v>
      </c>
      <c r="G13" s="65" t="s">
        <v>3014</v>
      </c>
      <c r="H13" s="65"/>
      <c r="I13" s="130" t="str">
        <f t="shared" si="1"/>
        <v xml:space="preserve">  'Upr Mixt DB 12 ',</v>
      </c>
    </row>
    <row r="14" spans="1:9" x14ac:dyDescent="0.2">
      <c r="A14" s="129">
        <v>12</v>
      </c>
      <c r="B14" s="129" t="s">
        <v>1125</v>
      </c>
      <c r="C14" s="130" t="str">
        <f t="shared" si="0"/>
        <v>"Marimba",</v>
      </c>
      <c r="F14" s="130">
        <v>1012</v>
      </c>
      <c r="G14" s="38" t="s">
        <v>3110</v>
      </c>
      <c r="H14" s="38"/>
      <c r="I14" s="130" t="str">
        <f t="shared" si="1"/>
        <v xml:space="preserve">  '(none) ',</v>
      </c>
    </row>
    <row r="15" spans="1:9" x14ac:dyDescent="0.2">
      <c r="A15" s="129">
        <v>13</v>
      </c>
      <c r="B15" s="129" t="s">
        <v>1126</v>
      </c>
      <c r="C15" s="130" t="str">
        <f t="shared" si="0"/>
        <v>"Xylophone",</v>
      </c>
      <c r="F15" s="130">
        <v>1013</v>
      </c>
      <c r="G15" s="38" t="s">
        <v>3110</v>
      </c>
      <c r="H15" s="38"/>
      <c r="I15" s="130" t="str">
        <f t="shared" si="1"/>
        <v xml:space="preserve">  '(none) ',</v>
      </c>
    </row>
    <row r="16" spans="1:9" x14ac:dyDescent="0.2">
      <c r="A16" s="129">
        <v>14</v>
      </c>
      <c r="B16" s="129" t="s">
        <v>1127</v>
      </c>
      <c r="C16" s="130" t="str">
        <f t="shared" si="0"/>
        <v>"Tubular Bells",</v>
      </c>
      <c r="F16" s="130">
        <v>1014</v>
      </c>
      <c r="G16" s="38" t="s">
        <v>3110</v>
      </c>
      <c r="H16" s="38"/>
      <c r="I16" s="130" t="str">
        <f t="shared" si="1"/>
        <v xml:space="preserve">  '(none) ',</v>
      </c>
    </row>
    <row r="17" spans="1:9" x14ac:dyDescent="0.2">
      <c r="A17" s="129">
        <v>15</v>
      </c>
      <c r="B17" s="129" t="s">
        <v>1128</v>
      </c>
      <c r="C17" s="130" t="str">
        <f t="shared" si="0"/>
        <v>"Dulcimer",</v>
      </c>
      <c r="F17" s="130">
        <v>1015</v>
      </c>
      <c r="G17" s="38" t="s">
        <v>3110</v>
      </c>
      <c r="H17" s="38"/>
      <c r="I17" s="130" t="str">
        <f t="shared" si="1"/>
        <v xml:space="preserve">  '(none) ',</v>
      </c>
    </row>
    <row r="18" spans="1:9" x14ac:dyDescent="0.2">
      <c r="A18" s="129">
        <v>16</v>
      </c>
      <c r="B18" s="129" t="s">
        <v>2930</v>
      </c>
      <c r="C18" s="130" t="str">
        <f t="shared" si="0"/>
        <v>"DB Organ",</v>
      </c>
      <c r="F18" s="130">
        <v>1016</v>
      </c>
      <c r="G18" s="67" t="s">
        <v>2964</v>
      </c>
      <c r="H18" s="67"/>
      <c r="I18" s="130" t="str">
        <f t="shared" si="1"/>
        <v xml:space="preserve">  'Lwr DB 16 ',</v>
      </c>
    </row>
    <row r="19" spans="1:9" x14ac:dyDescent="0.2">
      <c r="A19" s="129">
        <v>17</v>
      </c>
      <c r="B19" s="129" t="s">
        <v>1129</v>
      </c>
      <c r="C19" s="130" t="str">
        <f t="shared" si="0"/>
        <v>"Percussive Organ",</v>
      </c>
      <c r="F19" s="130">
        <v>1017</v>
      </c>
      <c r="G19" s="67" t="s">
        <v>2965</v>
      </c>
      <c r="H19" s="67"/>
      <c r="I19" s="130" t="str">
        <f t="shared" si="1"/>
        <v xml:space="preserve">  'Lwr DB 5 1/3 ',</v>
      </c>
    </row>
    <row r="20" spans="1:9" x14ac:dyDescent="0.2">
      <c r="A20" s="129">
        <v>18</v>
      </c>
      <c r="B20" s="129" t="s">
        <v>1130</v>
      </c>
      <c r="C20" s="130" t="str">
        <f t="shared" si="0"/>
        <v>"Rock Organ",</v>
      </c>
      <c r="F20" s="130">
        <v>1018</v>
      </c>
      <c r="G20" s="67" t="s">
        <v>2966</v>
      </c>
      <c r="H20" s="67"/>
      <c r="I20" s="130" t="str">
        <f t="shared" si="1"/>
        <v xml:space="preserve">  'Lwr DB 8 ',</v>
      </c>
    </row>
    <row r="21" spans="1:9" x14ac:dyDescent="0.2">
      <c r="A21" s="129">
        <v>19</v>
      </c>
      <c r="B21" s="129" t="s">
        <v>1131</v>
      </c>
      <c r="C21" s="130" t="str">
        <f t="shared" si="0"/>
        <v>"Church Organ",</v>
      </c>
      <c r="F21" s="130">
        <v>1019</v>
      </c>
      <c r="G21" s="67" t="s">
        <v>2967</v>
      </c>
      <c r="H21" s="67"/>
      <c r="I21" s="130" t="str">
        <f t="shared" si="1"/>
        <v xml:space="preserve">  'Lwr DB 4 ',</v>
      </c>
    </row>
    <row r="22" spans="1:9" x14ac:dyDescent="0.2">
      <c r="A22" s="129">
        <v>20</v>
      </c>
      <c r="B22" s="129" t="s">
        <v>1132</v>
      </c>
      <c r="C22" s="130" t="str">
        <f t="shared" si="0"/>
        <v>"Reed Organ",</v>
      </c>
      <c r="F22" s="130">
        <v>1020</v>
      </c>
      <c r="G22" s="67" t="s">
        <v>2968</v>
      </c>
      <c r="H22" s="67"/>
      <c r="I22" s="130" t="str">
        <f t="shared" si="1"/>
        <v xml:space="preserve">  'Lwr DB 2 2/3 ',</v>
      </c>
    </row>
    <row r="23" spans="1:9" x14ac:dyDescent="0.2">
      <c r="A23" s="129">
        <v>21</v>
      </c>
      <c r="B23" s="129" t="s">
        <v>1133</v>
      </c>
      <c r="C23" s="130" t="str">
        <f t="shared" si="0"/>
        <v>"Accordion",</v>
      </c>
      <c r="F23" s="130">
        <v>1021</v>
      </c>
      <c r="G23" s="67" t="s">
        <v>2969</v>
      </c>
      <c r="H23" s="67"/>
      <c r="I23" s="130" t="str">
        <f t="shared" si="1"/>
        <v xml:space="preserve">  'Lwr DB 2 ',</v>
      </c>
    </row>
    <row r="24" spans="1:9" x14ac:dyDescent="0.2">
      <c r="A24" s="129">
        <v>22</v>
      </c>
      <c r="B24" s="129" t="s">
        <v>3027</v>
      </c>
      <c r="C24" s="130" t="str">
        <f t="shared" si="0"/>
        <v>"Harma",</v>
      </c>
      <c r="F24" s="130">
        <v>1022</v>
      </c>
      <c r="G24" s="67" t="s">
        <v>2970</v>
      </c>
      <c r="H24" s="67"/>
      <c r="I24" s="130" t="str">
        <f t="shared" si="1"/>
        <v xml:space="preserve">  'Lwr DB 1 3/5 ',</v>
      </c>
    </row>
    <row r="25" spans="1:9" x14ac:dyDescent="0.2">
      <c r="A25" s="129">
        <v>23</v>
      </c>
      <c r="B25" s="129" t="s">
        <v>1134</v>
      </c>
      <c r="C25" s="130" t="str">
        <f t="shared" si="0"/>
        <v>"Tango Accordion",</v>
      </c>
      <c r="F25" s="130">
        <v>1023</v>
      </c>
      <c r="G25" s="67" t="s">
        <v>2971</v>
      </c>
      <c r="H25" s="67"/>
      <c r="I25" s="130" t="str">
        <f t="shared" si="1"/>
        <v xml:space="preserve">  'Lwr DB 1 1/3 ',</v>
      </c>
    </row>
    <row r="26" spans="1:9" x14ac:dyDescent="0.2">
      <c r="A26" s="129">
        <v>24</v>
      </c>
      <c r="B26" s="129" t="s">
        <v>1135</v>
      </c>
      <c r="C26" s="130" t="str">
        <f t="shared" si="0"/>
        <v>"Acoustic Guitar (nylon)",</v>
      </c>
      <c r="F26" s="130">
        <v>1024</v>
      </c>
      <c r="G26" s="67" t="s">
        <v>2972</v>
      </c>
      <c r="H26" s="67"/>
      <c r="I26" s="130" t="str">
        <f t="shared" si="1"/>
        <v xml:space="preserve">  'Lwr DB 1 ',</v>
      </c>
    </row>
    <row r="27" spans="1:9" x14ac:dyDescent="0.2">
      <c r="A27" s="129">
        <v>25</v>
      </c>
      <c r="B27" s="129" t="s">
        <v>1136</v>
      </c>
      <c r="C27" s="130" t="str">
        <f t="shared" si="0"/>
        <v>"Acoustic Guitar (steel)",</v>
      </c>
      <c r="F27" s="130">
        <v>1025</v>
      </c>
      <c r="G27" s="67" t="s">
        <v>3015</v>
      </c>
      <c r="H27" s="67"/>
      <c r="I27" s="130" t="str">
        <f t="shared" si="1"/>
        <v xml:space="preserve">  'Lwr Mixt DB 10 ',</v>
      </c>
    </row>
    <row r="28" spans="1:9" x14ac:dyDescent="0.2">
      <c r="A28" s="129">
        <v>26</v>
      </c>
      <c r="B28" s="129" t="s">
        <v>1137</v>
      </c>
      <c r="C28" s="130" t="str">
        <f t="shared" si="0"/>
        <v>"Electric Guitar (jazz)",</v>
      </c>
      <c r="F28" s="130">
        <v>1026</v>
      </c>
      <c r="G28" s="67" t="s">
        <v>3016</v>
      </c>
      <c r="H28" s="67"/>
      <c r="I28" s="130" t="str">
        <f t="shared" si="1"/>
        <v xml:space="preserve">  'Lwr Mixt DB 11 ',</v>
      </c>
    </row>
    <row r="29" spans="1:9" x14ac:dyDescent="0.2">
      <c r="A29" s="129">
        <v>27</v>
      </c>
      <c r="B29" s="129" t="s">
        <v>1138</v>
      </c>
      <c r="C29" s="130" t="str">
        <f t="shared" si="0"/>
        <v>"Electric Guitar (clean)",</v>
      </c>
      <c r="F29" s="130">
        <v>1027</v>
      </c>
      <c r="G29" s="67" t="s">
        <v>3017</v>
      </c>
      <c r="H29" s="67"/>
      <c r="I29" s="130" t="str">
        <f t="shared" si="1"/>
        <v xml:space="preserve">  'Lwr Mixt DB 12 ',</v>
      </c>
    </row>
    <row r="30" spans="1:9" x14ac:dyDescent="0.2">
      <c r="A30" s="129">
        <v>28</v>
      </c>
      <c r="B30" s="129" t="s">
        <v>1139</v>
      </c>
      <c r="C30" s="130" t="str">
        <f t="shared" si="0"/>
        <v>"Electric Guitar (muted)",</v>
      </c>
      <c r="F30" s="130">
        <v>1028</v>
      </c>
      <c r="G30" s="38" t="s">
        <v>3110</v>
      </c>
      <c r="H30" s="38"/>
      <c r="I30" s="130" t="str">
        <f t="shared" si="1"/>
        <v xml:space="preserve">  '(none) ',</v>
      </c>
    </row>
    <row r="31" spans="1:9" x14ac:dyDescent="0.2">
      <c r="A31" s="129">
        <v>29</v>
      </c>
      <c r="B31" s="129" t="s">
        <v>1140</v>
      </c>
      <c r="C31" s="130" t="str">
        <f t="shared" si="0"/>
        <v>"Overdriven Guitar",</v>
      </c>
      <c r="F31" s="130">
        <v>1029</v>
      </c>
      <c r="G31" s="38" t="s">
        <v>3110</v>
      </c>
      <c r="H31" s="38"/>
      <c r="I31" s="130" t="str">
        <f t="shared" si="1"/>
        <v xml:space="preserve">  '(none) ',</v>
      </c>
    </row>
    <row r="32" spans="1:9" x14ac:dyDescent="0.2">
      <c r="A32" s="129">
        <v>30</v>
      </c>
      <c r="B32" s="129" t="s">
        <v>1141</v>
      </c>
      <c r="C32" s="130" t="str">
        <f t="shared" si="0"/>
        <v>"Distortion Guitar",</v>
      </c>
      <c r="F32" s="130">
        <v>1030</v>
      </c>
      <c r="G32" s="38" t="s">
        <v>3110</v>
      </c>
      <c r="H32" s="38"/>
      <c r="I32" s="130" t="str">
        <f t="shared" si="1"/>
        <v xml:space="preserve">  '(none) ',</v>
      </c>
    </row>
    <row r="33" spans="1:9" x14ac:dyDescent="0.2">
      <c r="A33" s="129">
        <v>31</v>
      </c>
      <c r="B33" s="129" t="s">
        <v>3028</v>
      </c>
      <c r="C33" s="130" t="str">
        <f t="shared" si="0"/>
        <v>"Guitar Harms",</v>
      </c>
      <c r="F33" s="130">
        <v>1031</v>
      </c>
      <c r="G33" s="38" t="s">
        <v>3110</v>
      </c>
      <c r="H33" s="38"/>
      <c r="I33" s="130" t="str">
        <f t="shared" si="1"/>
        <v xml:space="preserve">  '(none) ',</v>
      </c>
    </row>
    <row r="34" spans="1:9" x14ac:dyDescent="0.2">
      <c r="A34" s="129">
        <v>32</v>
      </c>
      <c r="B34" s="129" t="s">
        <v>1142</v>
      </c>
      <c r="C34" s="130" t="str">
        <f t="shared" si="0"/>
        <v>"Acoustic Bass",</v>
      </c>
      <c r="F34" s="130">
        <v>1032</v>
      </c>
      <c r="G34" s="69" t="s">
        <v>2944</v>
      </c>
      <c r="H34" s="69"/>
      <c r="I34" s="130" t="str">
        <f t="shared" si="1"/>
        <v xml:space="preserve">  'Ped DB 16 ',</v>
      </c>
    </row>
    <row r="35" spans="1:9" x14ac:dyDescent="0.2">
      <c r="A35" s="129">
        <v>33</v>
      </c>
      <c r="B35" s="129" t="s">
        <v>1143</v>
      </c>
      <c r="C35" s="130" t="str">
        <f t="shared" si="0"/>
        <v>"Electric Bass (finger)",</v>
      </c>
      <c r="F35" s="130">
        <v>1033</v>
      </c>
      <c r="G35" s="69" t="s">
        <v>2945</v>
      </c>
      <c r="H35" s="69"/>
      <c r="I35" s="130" t="str">
        <f t="shared" si="1"/>
        <v xml:space="preserve">  'Ped DB 5 1/3 ',</v>
      </c>
    </row>
    <row r="36" spans="1:9" x14ac:dyDescent="0.2">
      <c r="A36" s="129">
        <v>34</v>
      </c>
      <c r="B36" s="129" t="s">
        <v>1144</v>
      </c>
      <c r="C36" s="130" t="str">
        <f t="shared" si="0"/>
        <v>"Electric Bass (pick)",</v>
      </c>
      <c r="F36" s="130">
        <v>1034</v>
      </c>
      <c r="G36" s="69" t="s">
        <v>2946</v>
      </c>
      <c r="H36" s="69"/>
      <c r="I36" s="130" t="str">
        <f t="shared" si="1"/>
        <v xml:space="preserve">  'Ped DB 8 ',</v>
      </c>
    </row>
    <row r="37" spans="1:9" x14ac:dyDescent="0.2">
      <c r="A37" s="129">
        <v>35</v>
      </c>
      <c r="B37" s="129" t="s">
        <v>1145</v>
      </c>
      <c r="C37" s="130" t="str">
        <f t="shared" si="0"/>
        <v>"Fretless Bass",</v>
      </c>
      <c r="F37" s="130">
        <v>1035</v>
      </c>
      <c r="G37" s="69" t="s">
        <v>2947</v>
      </c>
      <c r="H37" s="69"/>
      <c r="I37" s="130" t="str">
        <f t="shared" si="1"/>
        <v xml:space="preserve">  'Ped DB 4 ',</v>
      </c>
    </row>
    <row r="38" spans="1:9" x14ac:dyDescent="0.2">
      <c r="A38" s="129">
        <v>36</v>
      </c>
      <c r="B38" s="129" t="s">
        <v>1146</v>
      </c>
      <c r="C38" s="130" t="str">
        <f t="shared" si="0"/>
        <v>"Slap Bass 1",</v>
      </c>
      <c r="F38" s="130">
        <v>1036</v>
      </c>
      <c r="G38" s="69" t="s">
        <v>2948</v>
      </c>
      <c r="H38" s="69"/>
      <c r="I38" s="130" t="str">
        <f t="shared" si="1"/>
        <v xml:space="preserve">  'Ped DB 2 2/3 ',</v>
      </c>
    </row>
    <row r="39" spans="1:9" x14ac:dyDescent="0.2">
      <c r="A39" s="129">
        <v>37</v>
      </c>
      <c r="B39" s="129" t="s">
        <v>1147</v>
      </c>
      <c r="C39" s="130" t="str">
        <f t="shared" si="0"/>
        <v>"Slap Bass 2",</v>
      </c>
      <c r="F39" s="130">
        <v>1037</v>
      </c>
      <c r="G39" s="69" t="s">
        <v>2949</v>
      </c>
      <c r="H39" s="69"/>
      <c r="I39" s="130" t="str">
        <f t="shared" si="1"/>
        <v xml:space="preserve">  'Ped DB 2 ',</v>
      </c>
    </row>
    <row r="40" spans="1:9" x14ac:dyDescent="0.2">
      <c r="A40" s="129">
        <v>38</v>
      </c>
      <c r="B40" s="129" t="s">
        <v>1148</v>
      </c>
      <c r="C40" s="130" t="str">
        <f t="shared" si="0"/>
        <v>"Synth Bass 1",</v>
      </c>
      <c r="F40" s="130">
        <v>1038</v>
      </c>
      <c r="G40" s="69" t="s">
        <v>2950</v>
      </c>
      <c r="H40" s="69"/>
      <c r="I40" s="130" t="str">
        <f t="shared" si="1"/>
        <v xml:space="preserve">  'Ped DB 1 3/5 ',</v>
      </c>
    </row>
    <row r="41" spans="1:9" x14ac:dyDescent="0.2">
      <c r="A41" s="129">
        <v>39</v>
      </c>
      <c r="B41" s="129" t="s">
        <v>1149</v>
      </c>
      <c r="C41" s="130" t="str">
        <f t="shared" si="0"/>
        <v>"Synth Bass 2",</v>
      </c>
      <c r="F41" s="130">
        <v>1039</v>
      </c>
      <c r="G41" s="69" t="s">
        <v>2951</v>
      </c>
      <c r="H41" s="69"/>
      <c r="I41" s="130" t="str">
        <f t="shared" si="1"/>
        <v xml:space="preserve">  'Ped DB 1 1/3 ',</v>
      </c>
    </row>
    <row r="42" spans="1:9" x14ac:dyDescent="0.2">
      <c r="A42" s="129">
        <v>40</v>
      </c>
      <c r="B42" s="129" t="s">
        <v>1150</v>
      </c>
      <c r="C42" s="130" t="str">
        <f t="shared" si="0"/>
        <v>"Violin",</v>
      </c>
      <c r="F42" s="130">
        <v>1040</v>
      </c>
      <c r="G42" s="69" t="s">
        <v>2952</v>
      </c>
      <c r="H42" s="69"/>
      <c r="I42" s="130" t="str">
        <f t="shared" si="1"/>
        <v xml:space="preserve">  'Ped DB 1 ',</v>
      </c>
    </row>
    <row r="43" spans="1:9" x14ac:dyDescent="0.2">
      <c r="A43" s="129">
        <v>41</v>
      </c>
      <c r="B43" s="129" t="s">
        <v>1151</v>
      </c>
      <c r="C43" s="130" t="str">
        <f t="shared" si="0"/>
        <v>"Viola",</v>
      </c>
      <c r="F43" s="130">
        <v>1041</v>
      </c>
      <c r="G43" s="69" t="s">
        <v>3018</v>
      </c>
      <c r="H43" s="69"/>
      <c r="I43" s="130" t="str">
        <f t="shared" si="1"/>
        <v xml:space="preserve">  'Ped Mixt DB 10 ',</v>
      </c>
    </row>
    <row r="44" spans="1:9" x14ac:dyDescent="0.2">
      <c r="A44" s="129">
        <v>42</v>
      </c>
      <c r="B44" s="129" t="s">
        <v>1152</v>
      </c>
      <c r="C44" s="130" t="str">
        <f t="shared" si="0"/>
        <v>"Cello",</v>
      </c>
      <c r="F44" s="130">
        <v>1042</v>
      </c>
      <c r="G44" s="69" t="s">
        <v>3019</v>
      </c>
      <c r="H44" s="69"/>
      <c r="I44" s="130" t="str">
        <f t="shared" si="1"/>
        <v xml:space="preserve">  'Ped Mixt DB 11 ',</v>
      </c>
    </row>
    <row r="45" spans="1:9" x14ac:dyDescent="0.2">
      <c r="A45" s="129">
        <v>43</v>
      </c>
      <c r="B45" s="129" t="s">
        <v>1153</v>
      </c>
      <c r="C45" s="130" t="str">
        <f t="shared" si="0"/>
        <v>"Contrabass",</v>
      </c>
      <c r="F45" s="130">
        <v>1043</v>
      </c>
      <c r="G45" s="69" t="s">
        <v>3020</v>
      </c>
      <c r="H45" s="69"/>
      <c r="I45" s="130" t="str">
        <f t="shared" si="1"/>
        <v xml:space="preserve">  'Ped Mixt DB 12 ',</v>
      </c>
    </row>
    <row r="46" spans="1:9" x14ac:dyDescent="0.2">
      <c r="A46" s="129">
        <v>44</v>
      </c>
      <c r="B46" s="129" t="s">
        <v>1154</v>
      </c>
      <c r="C46" s="130" t="str">
        <f t="shared" si="0"/>
        <v>"Tremolo Strings",</v>
      </c>
      <c r="F46" s="130">
        <v>1044</v>
      </c>
      <c r="G46" s="38" t="s">
        <v>3110</v>
      </c>
      <c r="H46" s="38"/>
      <c r="I46" s="130" t="str">
        <f t="shared" si="1"/>
        <v xml:space="preserve">  '(none) ',</v>
      </c>
    </row>
    <row r="47" spans="1:9" x14ac:dyDescent="0.2">
      <c r="A47" s="129">
        <v>45</v>
      </c>
      <c r="B47" s="129" t="s">
        <v>1155</v>
      </c>
      <c r="C47" s="130" t="str">
        <f t="shared" si="0"/>
        <v>"Pizzicato Strings",</v>
      </c>
      <c r="F47" s="130">
        <v>1045</v>
      </c>
      <c r="G47" s="38" t="s">
        <v>3110</v>
      </c>
      <c r="H47" s="38"/>
      <c r="I47" s="130" t="str">
        <f t="shared" si="1"/>
        <v xml:space="preserve">  '(none) ',</v>
      </c>
    </row>
    <row r="48" spans="1:9" x14ac:dyDescent="0.2">
      <c r="A48" s="129">
        <v>46</v>
      </c>
      <c r="B48" s="129" t="s">
        <v>1156</v>
      </c>
      <c r="C48" s="130" t="str">
        <f t="shared" si="0"/>
        <v>"Orchestral Harp",</v>
      </c>
      <c r="F48" s="130">
        <v>1046</v>
      </c>
      <c r="G48" s="38" t="s">
        <v>3110</v>
      </c>
      <c r="H48" s="38"/>
      <c r="I48" s="130" t="str">
        <f t="shared" si="1"/>
        <v xml:space="preserve">  '(none) ',</v>
      </c>
    </row>
    <row r="49" spans="1:9" x14ac:dyDescent="0.2">
      <c r="A49" s="129">
        <v>47</v>
      </c>
      <c r="B49" s="129" t="s">
        <v>1157</v>
      </c>
      <c r="C49" s="130" t="str">
        <f t="shared" si="0"/>
        <v>"Timpani",</v>
      </c>
      <c r="F49" s="130">
        <v>1047</v>
      </c>
      <c r="G49" s="38" t="s">
        <v>3110</v>
      </c>
      <c r="H49" s="38"/>
      <c r="I49" s="130" t="str">
        <f t="shared" si="1"/>
        <v xml:space="preserve">  '(none) ',</v>
      </c>
    </row>
    <row r="50" spans="1:9" x14ac:dyDescent="0.2">
      <c r="A50" s="129">
        <v>48</v>
      </c>
      <c r="B50" s="129" t="s">
        <v>1158</v>
      </c>
      <c r="C50" s="130" t="str">
        <f t="shared" si="0"/>
        <v>"String Ensemble 1",</v>
      </c>
      <c r="F50" s="130">
        <v>1048</v>
      </c>
      <c r="G50" s="66" t="s">
        <v>2997</v>
      </c>
      <c r="H50" s="66"/>
      <c r="I50" s="130" t="str">
        <f t="shared" si="1"/>
        <v xml:space="preserve">  'Upr Attack ',</v>
      </c>
    </row>
    <row r="51" spans="1:9" x14ac:dyDescent="0.2">
      <c r="A51" s="129">
        <v>49</v>
      </c>
      <c r="B51" s="129" t="s">
        <v>1159</v>
      </c>
      <c r="C51" s="130" t="str">
        <f t="shared" si="0"/>
        <v>"String Ensemble 2",</v>
      </c>
      <c r="F51" s="130">
        <v>1049</v>
      </c>
      <c r="G51" s="66" t="s">
        <v>2998</v>
      </c>
      <c r="H51" s="66"/>
      <c r="I51" s="130" t="str">
        <f t="shared" si="1"/>
        <v xml:space="preserve">  'Upr Decay ',</v>
      </c>
    </row>
    <row r="52" spans="1:9" x14ac:dyDescent="0.2">
      <c r="A52" s="129">
        <v>50</v>
      </c>
      <c r="B52" s="129" t="s">
        <v>1160</v>
      </c>
      <c r="C52" s="130" t="str">
        <f t="shared" si="0"/>
        <v>"SynthStrings 1",</v>
      </c>
      <c r="F52" s="130">
        <v>1050</v>
      </c>
      <c r="G52" s="66" t="s">
        <v>2999</v>
      </c>
      <c r="H52" s="66"/>
      <c r="I52" s="130" t="str">
        <f t="shared" si="1"/>
        <v xml:space="preserve">  'Upr Sustain ',</v>
      </c>
    </row>
    <row r="53" spans="1:9" x14ac:dyDescent="0.2">
      <c r="A53" s="129">
        <v>51</v>
      </c>
      <c r="B53" s="129" t="s">
        <v>1161</v>
      </c>
      <c r="C53" s="130" t="str">
        <f t="shared" si="0"/>
        <v>"SynthStrings 2",</v>
      </c>
      <c r="F53" s="130">
        <v>1051</v>
      </c>
      <c r="G53" s="66" t="s">
        <v>3000</v>
      </c>
      <c r="H53" s="66"/>
      <c r="I53" s="130" t="str">
        <f t="shared" si="1"/>
        <v xml:space="preserve">  'Upr Release ',</v>
      </c>
    </row>
    <row r="54" spans="1:9" x14ac:dyDescent="0.2">
      <c r="A54" s="129">
        <v>52</v>
      </c>
      <c r="B54" s="129" t="s">
        <v>1162</v>
      </c>
      <c r="C54" s="130" t="str">
        <f t="shared" si="0"/>
        <v>"Choir Aahs",</v>
      </c>
      <c r="F54" s="130">
        <v>1052</v>
      </c>
      <c r="G54" s="65" t="s">
        <v>3029</v>
      </c>
      <c r="H54" s="65"/>
      <c r="I54" s="130" t="str">
        <f t="shared" si="1"/>
        <v xml:space="preserve">  'Upr ADSR Harm Decay ',</v>
      </c>
    </row>
    <row r="55" spans="1:9" x14ac:dyDescent="0.2">
      <c r="A55" s="129">
        <v>53</v>
      </c>
      <c r="B55" s="129" t="s">
        <v>1163</v>
      </c>
      <c r="C55" s="130" t="str">
        <f t="shared" si="0"/>
        <v>"Voice Oohs",</v>
      </c>
      <c r="F55" s="130">
        <v>1053</v>
      </c>
      <c r="G55" s="38" t="s">
        <v>3110</v>
      </c>
      <c r="H55" s="38"/>
      <c r="I55" s="130" t="str">
        <f t="shared" si="1"/>
        <v xml:space="preserve">  '(none) ',</v>
      </c>
    </row>
    <row r="56" spans="1:9" x14ac:dyDescent="0.2">
      <c r="A56" s="129">
        <v>54</v>
      </c>
      <c r="B56" s="129" t="s">
        <v>1164</v>
      </c>
      <c r="C56" s="130" t="str">
        <f t="shared" si="0"/>
        <v>"Synth Voice",</v>
      </c>
      <c r="F56" s="130">
        <v>1054</v>
      </c>
      <c r="G56" s="38" t="s">
        <v>3110</v>
      </c>
      <c r="H56" s="38"/>
      <c r="I56" s="130" t="str">
        <f t="shared" si="1"/>
        <v xml:space="preserve">  '(none) ',</v>
      </c>
    </row>
    <row r="57" spans="1:9" x14ac:dyDescent="0.2">
      <c r="A57" s="129">
        <v>55</v>
      </c>
      <c r="B57" s="129" t="s">
        <v>1165</v>
      </c>
      <c r="C57" s="130" t="str">
        <f t="shared" si="0"/>
        <v>"Orchestra Hit",</v>
      </c>
      <c r="F57" s="130">
        <v>1055</v>
      </c>
      <c r="G57" s="38" t="s">
        <v>3110</v>
      </c>
      <c r="H57" s="38"/>
      <c r="I57" s="130" t="str">
        <f t="shared" si="1"/>
        <v xml:space="preserve">  '(none) ',</v>
      </c>
    </row>
    <row r="58" spans="1:9" x14ac:dyDescent="0.2">
      <c r="A58" s="129">
        <v>56</v>
      </c>
      <c r="B58" s="129" t="s">
        <v>1166</v>
      </c>
      <c r="C58" s="130" t="str">
        <f t="shared" si="0"/>
        <v>"Trumpet",</v>
      </c>
      <c r="F58" s="130">
        <v>1056</v>
      </c>
      <c r="G58" s="71" t="s">
        <v>2973</v>
      </c>
      <c r="H58" s="71"/>
      <c r="I58" s="130" t="str">
        <f t="shared" si="1"/>
        <v xml:space="preserve">  'Lwr Attack ',</v>
      </c>
    </row>
    <row r="59" spans="1:9" x14ac:dyDescent="0.2">
      <c r="A59" s="129">
        <v>57</v>
      </c>
      <c r="B59" s="129" t="s">
        <v>1167</v>
      </c>
      <c r="C59" s="130" t="str">
        <f t="shared" si="0"/>
        <v>"Trombone",</v>
      </c>
      <c r="F59" s="130">
        <v>1057</v>
      </c>
      <c r="G59" s="71" t="s">
        <v>2974</v>
      </c>
      <c r="H59" s="71"/>
      <c r="I59" s="130" t="str">
        <f t="shared" si="1"/>
        <v xml:space="preserve">  'Lwr Decay ',</v>
      </c>
    </row>
    <row r="60" spans="1:9" x14ac:dyDescent="0.2">
      <c r="A60" s="129">
        <v>58</v>
      </c>
      <c r="B60" s="129" t="s">
        <v>1168</v>
      </c>
      <c r="C60" s="130" t="str">
        <f t="shared" si="0"/>
        <v>"Tuba",</v>
      </c>
      <c r="F60" s="130">
        <v>1058</v>
      </c>
      <c r="G60" s="71" t="s">
        <v>2975</v>
      </c>
      <c r="H60" s="71"/>
      <c r="I60" s="130" t="str">
        <f t="shared" si="1"/>
        <v xml:space="preserve">  'Lwr Sustain ',</v>
      </c>
    </row>
    <row r="61" spans="1:9" x14ac:dyDescent="0.2">
      <c r="A61" s="129">
        <v>59</v>
      </c>
      <c r="B61" s="129" t="s">
        <v>1169</v>
      </c>
      <c r="C61" s="130" t="str">
        <f t="shared" si="0"/>
        <v>"Muted Trumpet",</v>
      </c>
      <c r="F61" s="130">
        <v>1059</v>
      </c>
      <c r="G61" s="71" t="s">
        <v>2976</v>
      </c>
      <c r="H61" s="71"/>
      <c r="I61" s="130" t="str">
        <f t="shared" si="1"/>
        <v xml:space="preserve">  'Lwr Release ',</v>
      </c>
    </row>
    <row r="62" spans="1:9" x14ac:dyDescent="0.2">
      <c r="A62" s="129">
        <v>60</v>
      </c>
      <c r="B62" s="129" t="s">
        <v>1170</v>
      </c>
      <c r="C62" s="130" t="str">
        <f t="shared" si="0"/>
        <v>"French Horn",</v>
      </c>
      <c r="F62" s="130">
        <v>1060</v>
      </c>
      <c r="G62" s="71" t="s">
        <v>3030</v>
      </c>
      <c r="H62" s="71"/>
      <c r="I62" s="130" t="str">
        <f t="shared" si="1"/>
        <v xml:space="preserve">  'Lwr ADSR Harm Decay ',</v>
      </c>
    </row>
    <row r="63" spans="1:9" x14ac:dyDescent="0.2">
      <c r="A63" s="129">
        <v>61</v>
      </c>
      <c r="B63" s="129" t="s">
        <v>1171</v>
      </c>
      <c r="C63" s="130" t="str">
        <f t="shared" si="0"/>
        <v>"Brass Section",</v>
      </c>
      <c r="F63" s="130">
        <v>1061</v>
      </c>
      <c r="G63" s="38" t="s">
        <v>3110</v>
      </c>
      <c r="H63" s="38"/>
      <c r="I63" s="130" t="str">
        <f t="shared" si="1"/>
        <v xml:space="preserve">  '(none) ',</v>
      </c>
    </row>
    <row r="64" spans="1:9" x14ac:dyDescent="0.2">
      <c r="A64" s="129">
        <v>62</v>
      </c>
      <c r="B64" s="129" t="s">
        <v>1172</v>
      </c>
      <c r="C64" s="130" t="str">
        <f t="shared" si="0"/>
        <v>"SynthBrass 1",</v>
      </c>
      <c r="F64" s="130">
        <v>1062</v>
      </c>
      <c r="G64" s="38" t="s">
        <v>3110</v>
      </c>
      <c r="H64" s="38"/>
      <c r="I64" s="130" t="str">
        <f t="shared" si="1"/>
        <v xml:space="preserve">  '(none) ',</v>
      </c>
    </row>
    <row r="65" spans="1:9" x14ac:dyDescent="0.2">
      <c r="A65" s="129">
        <v>63</v>
      </c>
      <c r="B65" s="129" t="s">
        <v>1173</v>
      </c>
      <c r="C65" s="130" t="str">
        <f t="shared" si="0"/>
        <v>"SynthBrass 2",</v>
      </c>
      <c r="F65" s="130">
        <v>1063</v>
      </c>
      <c r="G65" s="38" t="s">
        <v>3110</v>
      </c>
      <c r="H65" s="38"/>
      <c r="I65" s="130" t="str">
        <f t="shared" si="1"/>
        <v xml:space="preserve">  '(none) ',</v>
      </c>
    </row>
    <row r="66" spans="1:9" x14ac:dyDescent="0.2">
      <c r="A66" s="129">
        <v>64</v>
      </c>
      <c r="B66" s="129" t="s">
        <v>1174</v>
      </c>
      <c r="C66" s="130" t="str">
        <f t="shared" si="0"/>
        <v>"Soprano Sax",</v>
      </c>
      <c r="F66" s="130">
        <v>1064</v>
      </c>
      <c r="G66" s="70" t="s">
        <v>2957</v>
      </c>
      <c r="H66" s="70"/>
      <c r="I66" s="130" t="str">
        <f t="shared" si="1"/>
        <v xml:space="preserve">  'Ped Attack ',</v>
      </c>
    </row>
    <row r="67" spans="1:9" x14ac:dyDescent="0.2">
      <c r="A67" s="129">
        <v>65</v>
      </c>
      <c r="B67" s="129" t="s">
        <v>1175</v>
      </c>
      <c r="C67" s="130" t="str">
        <f t="shared" ref="C67:C129" si="2">CONCATENATE("""",B67,""",")</f>
        <v>"Alto Sax",</v>
      </c>
      <c r="F67" s="130">
        <v>1065</v>
      </c>
      <c r="G67" s="70" t="s">
        <v>2958</v>
      </c>
      <c r="H67" s="70"/>
      <c r="I67" s="130" t="str">
        <f t="shared" ref="I67:I130" si="3">CONCATENATE("  '",G67," ",H67,"',")</f>
        <v xml:space="preserve">  'Ped Decay ',</v>
      </c>
    </row>
    <row r="68" spans="1:9" x14ac:dyDescent="0.2">
      <c r="A68" s="129">
        <v>66</v>
      </c>
      <c r="B68" s="129" t="s">
        <v>1176</v>
      </c>
      <c r="C68" s="130" t="str">
        <f t="shared" si="2"/>
        <v>"Tenor Sax",</v>
      </c>
      <c r="F68" s="130">
        <v>1066</v>
      </c>
      <c r="G68" s="70" t="s">
        <v>2959</v>
      </c>
      <c r="H68" s="70"/>
      <c r="I68" s="130" t="str">
        <f t="shared" si="3"/>
        <v xml:space="preserve">  'Ped Sustain ',</v>
      </c>
    </row>
    <row r="69" spans="1:9" x14ac:dyDescent="0.2">
      <c r="A69" s="129">
        <v>67</v>
      </c>
      <c r="B69" s="129" t="s">
        <v>1177</v>
      </c>
      <c r="C69" s="130" t="str">
        <f t="shared" si="2"/>
        <v>"Baritone Sax",</v>
      </c>
      <c r="F69" s="130">
        <v>1067</v>
      </c>
      <c r="G69" s="70" t="s">
        <v>2960</v>
      </c>
      <c r="H69" s="70"/>
      <c r="I69" s="130" t="str">
        <f t="shared" si="3"/>
        <v xml:space="preserve">  'Ped Release ',</v>
      </c>
    </row>
    <row r="70" spans="1:9" x14ac:dyDescent="0.2">
      <c r="A70" s="129">
        <v>68</v>
      </c>
      <c r="B70" s="129" t="s">
        <v>1178</v>
      </c>
      <c r="C70" s="130" t="str">
        <f t="shared" si="2"/>
        <v>"Oboe",</v>
      </c>
      <c r="F70" s="130">
        <v>1068</v>
      </c>
      <c r="G70" s="70" t="s">
        <v>3031</v>
      </c>
      <c r="H70" s="70"/>
      <c r="I70" s="130" t="str">
        <f t="shared" si="3"/>
        <v xml:space="preserve">  'Ped ADSR Harm Decay ',</v>
      </c>
    </row>
    <row r="71" spans="1:9" x14ac:dyDescent="0.2">
      <c r="A71" s="129">
        <v>69</v>
      </c>
      <c r="B71" s="129" t="s">
        <v>1179</v>
      </c>
      <c r="C71" s="130" t="str">
        <f t="shared" si="2"/>
        <v>"English Horn",</v>
      </c>
      <c r="F71" s="130">
        <v>1069</v>
      </c>
      <c r="G71" s="38" t="s">
        <v>3110</v>
      </c>
      <c r="H71" s="38"/>
      <c r="I71" s="130" t="str">
        <f t="shared" si="3"/>
        <v xml:space="preserve">  '(none) ',</v>
      </c>
    </row>
    <row r="72" spans="1:9" x14ac:dyDescent="0.2">
      <c r="A72" s="129">
        <v>70</v>
      </c>
      <c r="B72" s="129" t="s">
        <v>1180</v>
      </c>
      <c r="C72" s="130" t="str">
        <f t="shared" si="2"/>
        <v>"Bassoon",</v>
      </c>
      <c r="F72" s="130">
        <v>1070</v>
      </c>
      <c r="G72" s="38" t="s">
        <v>3110</v>
      </c>
      <c r="H72" s="38"/>
      <c r="I72" s="130" t="str">
        <f t="shared" si="3"/>
        <v xml:space="preserve">  '(none) ',</v>
      </c>
    </row>
    <row r="73" spans="1:9" x14ac:dyDescent="0.2">
      <c r="A73" s="129">
        <v>71</v>
      </c>
      <c r="B73" s="129" t="s">
        <v>1181</v>
      </c>
      <c r="C73" s="130" t="str">
        <f t="shared" si="2"/>
        <v>"Clarinet",</v>
      </c>
      <c r="F73" s="130">
        <v>1071</v>
      </c>
      <c r="G73" s="38" t="s">
        <v>3110</v>
      </c>
      <c r="H73" s="38"/>
      <c r="I73" s="130" t="str">
        <f t="shared" si="3"/>
        <v xml:space="preserve">  '(none) ',</v>
      </c>
    </row>
    <row r="74" spans="1:9" x14ac:dyDescent="0.2">
      <c r="A74" s="129">
        <v>72</v>
      </c>
      <c r="B74" s="129" t="s">
        <v>1182</v>
      </c>
      <c r="C74" s="130" t="str">
        <f t="shared" si="2"/>
        <v>"Piccolo",</v>
      </c>
      <c r="F74" s="130">
        <v>1072</v>
      </c>
      <c r="G74" s="144" t="s">
        <v>2953</v>
      </c>
      <c r="H74" s="69"/>
      <c r="I74" s="130" t="str">
        <f t="shared" si="3"/>
        <v xml:space="preserve">  'Ped DB 16 AutoMix ',</v>
      </c>
    </row>
    <row r="75" spans="1:9" x14ac:dyDescent="0.2">
      <c r="A75" s="129">
        <v>73</v>
      </c>
      <c r="B75" s="129" t="s">
        <v>1183</v>
      </c>
      <c r="C75" s="130" t="str">
        <f t="shared" si="2"/>
        <v>"Flute",</v>
      </c>
      <c r="F75" s="130">
        <v>1073</v>
      </c>
      <c r="G75" s="144" t="s">
        <v>2954</v>
      </c>
      <c r="H75" s="69"/>
      <c r="I75" s="130" t="str">
        <f t="shared" si="3"/>
        <v xml:space="preserve">  'Ped DB 16H AutoMix ',</v>
      </c>
    </row>
    <row r="76" spans="1:9" x14ac:dyDescent="0.2">
      <c r="A76" s="129">
        <v>74</v>
      </c>
      <c r="B76" s="129" t="s">
        <v>1184</v>
      </c>
      <c r="C76" s="130" t="str">
        <f t="shared" si="2"/>
        <v>"Recorder",</v>
      </c>
      <c r="F76" s="130">
        <v>1074</v>
      </c>
      <c r="G76" s="144" t="s">
        <v>2955</v>
      </c>
      <c r="H76" s="69"/>
      <c r="I76" s="130" t="str">
        <f t="shared" si="3"/>
        <v xml:space="preserve">  'Ped DB 8 AutoMix ',</v>
      </c>
    </row>
    <row r="77" spans="1:9" x14ac:dyDescent="0.2">
      <c r="A77" s="129">
        <v>75</v>
      </c>
      <c r="B77" s="129" t="s">
        <v>1185</v>
      </c>
      <c r="C77" s="130" t="str">
        <f t="shared" si="2"/>
        <v>"Pan Flute",</v>
      </c>
      <c r="F77" s="130">
        <v>1075</v>
      </c>
      <c r="G77" s="144" t="s">
        <v>2956</v>
      </c>
      <c r="H77" s="69"/>
      <c r="I77" s="130" t="str">
        <f t="shared" si="3"/>
        <v xml:space="preserve">  'Ped DB 8H AutoMix ',</v>
      </c>
    </row>
    <row r="78" spans="1:9" x14ac:dyDescent="0.2">
      <c r="A78" s="129">
        <v>76</v>
      </c>
      <c r="B78" s="129" t="s">
        <v>1186</v>
      </c>
      <c r="C78" s="130" t="str">
        <f t="shared" si="2"/>
        <v>"Blown Bottle",</v>
      </c>
      <c r="F78" s="130">
        <v>1076</v>
      </c>
      <c r="G78" s="38" t="s">
        <v>3110</v>
      </c>
      <c r="H78" s="38"/>
      <c r="I78" s="130" t="str">
        <f t="shared" si="3"/>
        <v xml:space="preserve">  '(none) ',</v>
      </c>
    </row>
    <row r="79" spans="1:9" x14ac:dyDescent="0.2">
      <c r="A79" s="129">
        <v>77</v>
      </c>
      <c r="B79" s="129" t="s">
        <v>1187</v>
      </c>
      <c r="C79" s="130" t="str">
        <f t="shared" si="2"/>
        <v>"Shakuhachi",</v>
      </c>
      <c r="F79" s="130">
        <v>1077</v>
      </c>
      <c r="G79" s="38" t="s">
        <v>3110</v>
      </c>
      <c r="H79" s="38"/>
      <c r="I79" s="130" t="str">
        <f t="shared" si="3"/>
        <v xml:space="preserve">  '(none) ',</v>
      </c>
    </row>
    <row r="80" spans="1:9" x14ac:dyDescent="0.2">
      <c r="A80" s="129">
        <v>78</v>
      </c>
      <c r="B80" s="129" t="s">
        <v>1188</v>
      </c>
      <c r="C80" s="130" t="str">
        <f t="shared" si="2"/>
        <v>"Whistle",</v>
      </c>
      <c r="F80" s="130">
        <v>1078</v>
      </c>
      <c r="G80" s="38" t="s">
        <v>3110</v>
      </c>
      <c r="H80" s="38"/>
      <c r="I80" s="130" t="str">
        <f t="shared" si="3"/>
        <v xml:space="preserve">  '(none) ',</v>
      </c>
    </row>
    <row r="81" spans="1:9" x14ac:dyDescent="0.2">
      <c r="A81" s="129">
        <v>79</v>
      </c>
      <c r="B81" s="129" t="s">
        <v>1189</v>
      </c>
      <c r="C81" s="130" t="str">
        <f t="shared" si="2"/>
        <v>"Ocarina",</v>
      </c>
      <c r="F81" s="130">
        <v>1079</v>
      </c>
      <c r="G81" s="38" t="s">
        <v>3110</v>
      </c>
      <c r="H81" s="38"/>
      <c r="I81" s="130" t="str">
        <f t="shared" si="3"/>
        <v xml:space="preserve">  '(none) ',</v>
      </c>
    </row>
    <row r="82" spans="1:9" x14ac:dyDescent="0.2">
      <c r="A82" s="129">
        <v>80</v>
      </c>
      <c r="B82" s="129" t="s">
        <v>1190</v>
      </c>
      <c r="C82" s="130" t="str">
        <f t="shared" si="2"/>
        <v>"Lead 1 (square)",</v>
      </c>
      <c r="F82" s="130">
        <v>1080</v>
      </c>
      <c r="G82" s="47" t="s">
        <v>2931</v>
      </c>
      <c r="H82" s="47"/>
      <c r="I82" s="130" t="str">
        <f t="shared" si="3"/>
        <v xml:space="preserve">  'Master Vol ',</v>
      </c>
    </row>
    <row r="83" spans="1:9" x14ac:dyDescent="0.2">
      <c r="A83" s="129">
        <v>81</v>
      </c>
      <c r="B83" s="129" t="s">
        <v>1191</v>
      </c>
      <c r="C83" s="130" t="str">
        <f t="shared" si="2"/>
        <v>"Lead 2 (sawtooth)",</v>
      </c>
      <c r="F83" s="130">
        <v>1081</v>
      </c>
      <c r="G83" s="48" t="s">
        <v>3114</v>
      </c>
      <c r="H83" s="48"/>
      <c r="I83" s="130" t="str">
        <f t="shared" si="3"/>
        <v xml:space="preserve">  'Rotary Sim Vol ',</v>
      </c>
    </row>
    <row r="84" spans="1:9" x14ac:dyDescent="0.2">
      <c r="A84" s="129">
        <v>82</v>
      </c>
      <c r="B84" s="129" t="s">
        <v>1192</v>
      </c>
      <c r="C84" s="130" t="str">
        <f t="shared" si="2"/>
        <v>"Lead 3 (calliope)",</v>
      </c>
      <c r="F84" s="130">
        <v>1082</v>
      </c>
      <c r="G84" s="47" t="s">
        <v>3011</v>
      </c>
      <c r="H84" s="47"/>
      <c r="I84" s="130" t="str">
        <f t="shared" si="3"/>
        <v xml:space="preserve">  'Upr Vol ',</v>
      </c>
    </row>
    <row r="85" spans="1:9" x14ac:dyDescent="0.2">
      <c r="A85" s="129">
        <v>83</v>
      </c>
      <c r="B85" s="129" t="s">
        <v>1193</v>
      </c>
      <c r="C85" s="130" t="str">
        <f t="shared" si="2"/>
        <v>"Lead 4 (chiff)",</v>
      </c>
      <c r="F85" s="130">
        <v>1083</v>
      </c>
      <c r="G85" s="47" t="s">
        <v>2987</v>
      </c>
      <c r="H85" s="47"/>
      <c r="I85" s="130" t="str">
        <f t="shared" si="3"/>
        <v xml:space="preserve">  'Lwr Vol ',</v>
      </c>
    </row>
    <row r="86" spans="1:9" x14ac:dyDescent="0.2">
      <c r="A86" s="129">
        <v>84</v>
      </c>
      <c r="B86" s="129" t="s">
        <v>1194</v>
      </c>
      <c r="C86" s="130" t="str">
        <f t="shared" si="2"/>
        <v>"Lead 5 (charang)",</v>
      </c>
      <c r="F86" s="130">
        <v>1084</v>
      </c>
      <c r="G86" s="47" t="s">
        <v>2962</v>
      </c>
      <c r="H86" s="47"/>
      <c r="I86" s="130" t="str">
        <f t="shared" si="3"/>
        <v xml:space="preserve">  'Ped Vol ',</v>
      </c>
    </row>
    <row r="87" spans="1:9" x14ac:dyDescent="0.2">
      <c r="A87" s="129">
        <v>85</v>
      </c>
      <c r="B87" s="129" t="s">
        <v>1195</v>
      </c>
      <c r="C87" s="130" t="str">
        <f t="shared" si="2"/>
        <v>"Lead 6 (voice)",</v>
      </c>
      <c r="F87" s="130">
        <v>1085</v>
      </c>
      <c r="G87" s="48" t="s">
        <v>3138</v>
      </c>
      <c r="H87" s="47"/>
      <c r="I87" s="130" t="str">
        <f t="shared" si="3"/>
        <v xml:space="preserve">  '2ndVoice/Dry Vol ',</v>
      </c>
    </row>
    <row r="88" spans="1:9" x14ac:dyDescent="0.2">
      <c r="A88" s="129">
        <v>86</v>
      </c>
      <c r="B88" s="129" t="s">
        <v>1196</v>
      </c>
      <c r="C88" s="130" t="str">
        <f t="shared" si="2"/>
        <v>"Lead 7 (fifths)",</v>
      </c>
      <c r="F88" s="130">
        <v>1086</v>
      </c>
      <c r="G88" s="48" t="s">
        <v>1242</v>
      </c>
      <c r="H88" s="48"/>
      <c r="I88" s="130" t="str">
        <f t="shared" si="3"/>
        <v xml:space="preserve">  'Overall Reverb ',</v>
      </c>
    </row>
    <row r="89" spans="1:9" x14ac:dyDescent="0.2">
      <c r="A89" s="129">
        <v>87</v>
      </c>
      <c r="B89" s="129" t="s">
        <v>1197</v>
      </c>
      <c r="C89" s="130" t="str">
        <f t="shared" si="2"/>
        <v>"Lead 8 (bass + lead)",</v>
      </c>
      <c r="F89" s="130">
        <v>1087</v>
      </c>
      <c r="G89" s="47" t="s">
        <v>528</v>
      </c>
      <c r="H89" s="47"/>
      <c r="I89" s="130" t="str">
        <f t="shared" si="3"/>
        <v xml:space="preserve">  'Tone Pot Equ ',</v>
      </c>
    </row>
    <row r="90" spans="1:9" x14ac:dyDescent="0.2">
      <c r="A90" s="129">
        <v>88</v>
      </c>
      <c r="B90" s="129" t="s">
        <v>1198</v>
      </c>
      <c r="C90" s="130" t="str">
        <f t="shared" si="2"/>
        <v>"Pad 1 (new age)",</v>
      </c>
      <c r="F90" s="130">
        <v>1088</v>
      </c>
      <c r="G90" s="47" t="s">
        <v>529</v>
      </c>
      <c r="H90" s="47"/>
      <c r="I90" s="130" t="str">
        <f t="shared" si="3"/>
        <v xml:space="preserve">  'Trim Cap Swell ',</v>
      </c>
    </row>
    <row r="91" spans="1:9" x14ac:dyDescent="0.2">
      <c r="A91" s="129">
        <v>89</v>
      </c>
      <c r="B91" s="129" t="s">
        <v>1199</v>
      </c>
      <c r="C91" s="130" t="str">
        <f t="shared" si="2"/>
        <v>"Pad 2 (warm)",</v>
      </c>
      <c r="F91" s="130">
        <v>1089</v>
      </c>
      <c r="G91" s="47" t="s">
        <v>2932</v>
      </c>
      <c r="H91" s="47"/>
      <c r="I91" s="130" t="str">
        <f t="shared" si="3"/>
        <v xml:space="preserve">  'Minimal Swell Vol ',</v>
      </c>
    </row>
    <row r="92" spans="1:9" x14ac:dyDescent="0.2">
      <c r="A92" s="129">
        <v>90</v>
      </c>
      <c r="B92" s="129" t="s">
        <v>1200</v>
      </c>
      <c r="C92" s="130" t="str">
        <f t="shared" si="2"/>
        <v>"Pad 3 (polysynth)",</v>
      </c>
      <c r="F92" s="130">
        <v>1090</v>
      </c>
      <c r="G92" s="48" t="s">
        <v>3115</v>
      </c>
      <c r="H92" s="48"/>
      <c r="I92" s="130" t="str">
        <f t="shared" si="3"/>
        <v xml:space="preserve">  'AO 28 Triode Dist ',</v>
      </c>
    </row>
    <row r="93" spans="1:9" x14ac:dyDescent="0.2">
      <c r="A93" s="129">
        <v>91</v>
      </c>
      <c r="B93" s="129" t="s">
        <v>1201</v>
      </c>
      <c r="C93" s="130" t="str">
        <f t="shared" si="2"/>
        <v>"Pad 4 (choir)",</v>
      </c>
      <c r="F93" s="130">
        <v>1091</v>
      </c>
      <c r="G93" s="431" t="s">
        <v>3068</v>
      </c>
      <c r="H93" s="431"/>
      <c r="I93" s="130" t="str">
        <f t="shared" si="3"/>
        <v xml:space="preserve">  'Module Reverb Vol ',</v>
      </c>
    </row>
    <row r="94" spans="1:9" x14ac:dyDescent="0.2">
      <c r="A94" s="129">
        <v>92</v>
      </c>
      <c r="B94" s="129" t="s">
        <v>1202</v>
      </c>
      <c r="C94" s="130" t="str">
        <f t="shared" si="2"/>
        <v>"Pad 5 (bowed)",</v>
      </c>
      <c r="F94" s="130">
        <v>1092</v>
      </c>
      <c r="G94" s="431" t="s">
        <v>3069</v>
      </c>
      <c r="H94" s="431"/>
      <c r="I94" s="130" t="str">
        <f t="shared" si="3"/>
        <v xml:space="preserve">  'Module Efx Vol ',</v>
      </c>
    </row>
    <row r="95" spans="1:9" x14ac:dyDescent="0.2">
      <c r="A95" s="129">
        <v>93</v>
      </c>
      <c r="B95" s="129" t="s">
        <v>1203</v>
      </c>
      <c r="C95" s="130" t="str">
        <f t="shared" si="2"/>
        <v>"Pad 6 (metallic)",</v>
      </c>
      <c r="F95" s="130">
        <v>1093</v>
      </c>
      <c r="G95" s="431" t="s">
        <v>3070</v>
      </c>
      <c r="H95" s="431"/>
      <c r="I95" s="130" t="str">
        <f t="shared" si="3"/>
        <v xml:space="preserve">  'Module Swell Vol ',</v>
      </c>
    </row>
    <row r="96" spans="1:9" x14ac:dyDescent="0.2">
      <c r="A96" s="129">
        <v>94</v>
      </c>
      <c r="B96" s="129" t="s">
        <v>1204</v>
      </c>
      <c r="C96" s="130" t="str">
        <f t="shared" si="2"/>
        <v>"Pad 7 (halo)",</v>
      </c>
      <c r="F96" s="130">
        <v>1094</v>
      </c>
      <c r="G96" s="38" t="s">
        <v>3110</v>
      </c>
      <c r="H96" s="38"/>
      <c r="I96" s="130" t="str">
        <f t="shared" si="3"/>
        <v xml:space="preserve">  '(none) ',</v>
      </c>
    </row>
    <row r="97" spans="1:9" x14ac:dyDescent="0.2">
      <c r="A97" s="129">
        <v>95</v>
      </c>
      <c r="B97" s="129" t="s">
        <v>1205</v>
      </c>
      <c r="C97" s="130" t="str">
        <f t="shared" si="2"/>
        <v>"Pad 8 (sweep)",</v>
      </c>
      <c r="F97" s="130">
        <v>1095</v>
      </c>
      <c r="G97" s="38" t="s">
        <v>3110</v>
      </c>
      <c r="H97" s="38"/>
      <c r="I97" s="130" t="str">
        <f t="shared" si="3"/>
        <v xml:space="preserve">  '(none) ',</v>
      </c>
    </row>
    <row r="98" spans="1:9" x14ac:dyDescent="0.2">
      <c r="A98" s="129">
        <v>96</v>
      </c>
      <c r="B98" s="129" t="s">
        <v>1206</v>
      </c>
      <c r="C98" s="130" t="str">
        <f t="shared" si="2"/>
        <v>"FX 1 (rain)",</v>
      </c>
      <c r="F98" s="130">
        <v>1096</v>
      </c>
      <c r="G98" s="64" t="s">
        <v>3073</v>
      </c>
      <c r="H98" s="64"/>
      <c r="I98" s="130" t="str">
        <f t="shared" si="3"/>
        <v xml:space="preserve">  'Upr Envlp DB 16 ',</v>
      </c>
    </row>
    <row r="99" spans="1:9" x14ac:dyDescent="0.2">
      <c r="A99" s="129">
        <v>97</v>
      </c>
      <c r="B99" s="129" t="s">
        <v>1207</v>
      </c>
      <c r="C99" s="130" t="str">
        <f t="shared" si="2"/>
        <v>"FX 2 (soundtrack)",</v>
      </c>
      <c r="F99" s="130">
        <v>1097</v>
      </c>
      <c r="G99" s="65" t="s">
        <v>3074</v>
      </c>
      <c r="H99" s="65"/>
      <c r="I99" s="130" t="str">
        <f t="shared" si="3"/>
        <v xml:space="preserve">  'Upr Envlp DB 5 1/3 ',</v>
      </c>
    </row>
    <row r="100" spans="1:9" x14ac:dyDescent="0.2">
      <c r="A100" s="129">
        <v>98</v>
      </c>
      <c r="B100" s="129" t="s">
        <v>1208</v>
      </c>
      <c r="C100" s="130" t="str">
        <f t="shared" si="2"/>
        <v>"FX 3 (crystal)",</v>
      </c>
      <c r="F100" s="130">
        <v>1098</v>
      </c>
      <c r="G100" s="65" t="s">
        <v>3075</v>
      </c>
      <c r="H100" s="65"/>
      <c r="I100" s="130" t="str">
        <f t="shared" si="3"/>
        <v xml:space="preserve">  'Upr Envlp DB 8 ',</v>
      </c>
    </row>
    <row r="101" spans="1:9" x14ac:dyDescent="0.2">
      <c r="A101" s="129">
        <v>99</v>
      </c>
      <c r="B101" s="129" t="s">
        <v>1209</v>
      </c>
      <c r="C101" s="130" t="str">
        <f t="shared" si="2"/>
        <v>"FX 4 (atmosphere)",</v>
      </c>
      <c r="F101" s="130">
        <v>1099</v>
      </c>
      <c r="G101" s="65" t="s">
        <v>3076</v>
      </c>
      <c r="H101" s="65"/>
      <c r="I101" s="130" t="str">
        <f t="shared" si="3"/>
        <v xml:space="preserve">  'Upr Envlp DB 4 ',</v>
      </c>
    </row>
    <row r="102" spans="1:9" x14ac:dyDescent="0.2">
      <c r="A102" s="129">
        <v>100</v>
      </c>
      <c r="B102" s="129" t="s">
        <v>1210</v>
      </c>
      <c r="C102" s="130" t="str">
        <f t="shared" si="2"/>
        <v>"FX 5 (brightness)",</v>
      </c>
      <c r="F102" s="130">
        <v>1100</v>
      </c>
      <c r="G102" s="65" t="s">
        <v>3077</v>
      </c>
      <c r="H102" s="65"/>
      <c r="I102" s="130" t="str">
        <f t="shared" si="3"/>
        <v xml:space="preserve">  'Upr Envlp DB 2 2/3 ',</v>
      </c>
    </row>
    <row r="103" spans="1:9" x14ac:dyDescent="0.2">
      <c r="A103" s="129">
        <v>101</v>
      </c>
      <c r="B103" s="129" t="s">
        <v>1211</v>
      </c>
      <c r="C103" s="130" t="str">
        <f t="shared" si="2"/>
        <v>"FX 6 (goblins)",</v>
      </c>
      <c r="F103" s="130">
        <v>1101</v>
      </c>
      <c r="G103" s="65" t="s">
        <v>3078</v>
      </c>
      <c r="H103" s="65"/>
      <c r="I103" s="130" t="str">
        <f t="shared" si="3"/>
        <v xml:space="preserve">  'Upr Envlp DB 2 ',</v>
      </c>
    </row>
    <row r="104" spans="1:9" x14ac:dyDescent="0.2">
      <c r="A104" s="129">
        <v>102</v>
      </c>
      <c r="B104" s="129" t="s">
        <v>1212</v>
      </c>
      <c r="C104" s="130" t="str">
        <f t="shared" si="2"/>
        <v>"FX 7 (echoes)",</v>
      </c>
      <c r="F104" s="130">
        <v>1102</v>
      </c>
      <c r="G104" s="65" t="s">
        <v>3079</v>
      </c>
      <c r="H104" s="65"/>
      <c r="I104" s="130" t="str">
        <f t="shared" si="3"/>
        <v xml:space="preserve">  'Upr Envlp DB 1 3/5 ',</v>
      </c>
    </row>
    <row r="105" spans="1:9" x14ac:dyDescent="0.2">
      <c r="A105" s="129">
        <v>103</v>
      </c>
      <c r="B105" s="129" t="s">
        <v>1213</v>
      </c>
      <c r="C105" s="130" t="str">
        <f t="shared" si="2"/>
        <v>"FX 8 (sci-fi)",</v>
      </c>
      <c r="F105" s="130">
        <v>1103</v>
      </c>
      <c r="G105" s="65" t="s">
        <v>3080</v>
      </c>
      <c r="H105" s="65"/>
      <c r="I105" s="130" t="str">
        <f t="shared" si="3"/>
        <v xml:space="preserve">  'Upr Envlp DB 1 1/3 ',</v>
      </c>
    </row>
    <row r="106" spans="1:9" x14ac:dyDescent="0.2">
      <c r="A106" s="129">
        <v>104</v>
      </c>
      <c r="B106" s="129" t="s">
        <v>1214</v>
      </c>
      <c r="C106" s="130" t="str">
        <f t="shared" si="2"/>
        <v>"Sitar",</v>
      </c>
      <c r="F106" s="130">
        <v>1104</v>
      </c>
      <c r="G106" s="65" t="s">
        <v>3081</v>
      </c>
      <c r="H106" s="65"/>
      <c r="I106" s="130" t="str">
        <f t="shared" si="3"/>
        <v xml:space="preserve">  'Upr Envlp DB 1 ',</v>
      </c>
    </row>
    <row r="107" spans="1:9" x14ac:dyDescent="0.2">
      <c r="A107" s="129">
        <v>105</v>
      </c>
      <c r="B107" s="129" t="s">
        <v>1215</v>
      </c>
      <c r="C107" s="130" t="str">
        <f t="shared" si="2"/>
        <v>"Banjo",</v>
      </c>
      <c r="F107" s="130">
        <v>1105</v>
      </c>
      <c r="G107" s="65" t="s">
        <v>3082</v>
      </c>
      <c r="H107" s="65"/>
      <c r="I107" s="130" t="str">
        <f t="shared" si="3"/>
        <v xml:space="preserve">  'Upr Envlp Mixt DB 10 ',</v>
      </c>
    </row>
    <row r="108" spans="1:9" x14ac:dyDescent="0.2">
      <c r="A108" s="129">
        <v>106</v>
      </c>
      <c r="B108" s="129" t="s">
        <v>1216</v>
      </c>
      <c r="C108" s="130" t="str">
        <f t="shared" si="2"/>
        <v>"Shamisen",</v>
      </c>
      <c r="F108" s="130">
        <v>1106</v>
      </c>
      <c r="G108" s="65" t="s">
        <v>3083</v>
      </c>
      <c r="H108" s="65"/>
      <c r="I108" s="130" t="str">
        <f t="shared" si="3"/>
        <v xml:space="preserve">  'Upr Envlp Mixt DB 11 ',</v>
      </c>
    </row>
    <row r="109" spans="1:9" x14ac:dyDescent="0.2">
      <c r="A109" s="129">
        <v>107</v>
      </c>
      <c r="B109" s="129" t="s">
        <v>1217</v>
      </c>
      <c r="C109" s="130" t="str">
        <f t="shared" si="2"/>
        <v>"Koto",</v>
      </c>
      <c r="F109" s="130">
        <v>1107</v>
      </c>
      <c r="G109" s="65" t="s">
        <v>3084</v>
      </c>
      <c r="H109" s="65"/>
      <c r="I109" s="130" t="str">
        <f t="shared" si="3"/>
        <v xml:space="preserve">  'Upr Envlp Mixt DB 12 ',</v>
      </c>
    </row>
    <row r="110" spans="1:9" x14ac:dyDescent="0.2">
      <c r="A110" s="129">
        <v>108</v>
      </c>
      <c r="B110" s="129" t="s">
        <v>1218</v>
      </c>
      <c r="C110" s="130" t="str">
        <f t="shared" si="2"/>
        <v>"Kalimba",</v>
      </c>
      <c r="F110" s="130">
        <v>1108</v>
      </c>
      <c r="G110" s="38" t="s">
        <v>3110</v>
      </c>
      <c r="H110" s="38"/>
      <c r="I110" s="130" t="str">
        <f t="shared" si="3"/>
        <v xml:space="preserve">  '(none) ',</v>
      </c>
    </row>
    <row r="111" spans="1:9" x14ac:dyDescent="0.2">
      <c r="A111" s="129">
        <v>109</v>
      </c>
      <c r="B111" s="129" t="s">
        <v>1219</v>
      </c>
      <c r="C111" s="130" t="str">
        <f t="shared" si="2"/>
        <v>"Bag pipe",</v>
      </c>
      <c r="F111" s="130">
        <v>1109</v>
      </c>
      <c r="G111" s="38" t="s">
        <v>3110</v>
      </c>
      <c r="H111" s="38"/>
      <c r="I111" s="130" t="str">
        <f t="shared" si="3"/>
        <v xml:space="preserve">  '(none) ',</v>
      </c>
    </row>
    <row r="112" spans="1:9" x14ac:dyDescent="0.2">
      <c r="A112" s="129">
        <v>110</v>
      </c>
      <c r="B112" s="129" t="s">
        <v>1220</v>
      </c>
      <c r="C112" s="130" t="str">
        <f t="shared" si="2"/>
        <v>"Fiddle",</v>
      </c>
      <c r="F112" s="130">
        <v>1110</v>
      </c>
      <c r="G112" s="38" t="s">
        <v>3110</v>
      </c>
      <c r="H112" s="38"/>
      <c r="I112" s="130" t="str">
        <f t="shared" si="3"/>
        <v xml:space="preserve">  '(none) ',</v>
      </c>
    </row>
    <row r="113" spans="1:9" x14ac:dyDescent="0.2">
      <c r="A113" s="129">
        <v>111</v>
      </c>
      <c r="B113" s="129" t="s">
        <v>1221</v>
      </c>
      <c r="C113" s="130" t="str">
        <f t="shared" si="2"/>
        <v>"Shanai",</v>
      </c>
      <c r="F113" s="130">
        <v>1111</v>
      </c>
      <c r="G113" s="38" t="s">
        <v>3110</v>
      </c>
      <c r="H113" s="38"/>
      <c r="I113" s="130" t="str">
        <f t="shared" si="3"/>
        <v xml:space="preserve">  '(none) ',</v>
      </c>
    </row>
    <row r="114" spans="1:9" x14ac:dyDescent="0.2">
      <c r="A114" s="129">
        <v>112</v>
      </c>
      <c r="B114" s="129" t="s">
        <v>1222</v>
      </c>
      <c r="C114" s="130" t="str">
        <f t="shared" si="2"/>
        <v>"Tinkle Bell",</v>
      </c>
      <c r="F114" s="130">
        <v>1112</v>
      </c>
      <c r="G114" s="455" t="s">
        <v>3124</v>
      </c>
      <c r="H114" s="38"/>
      <c r="I114" s="130" t="str">
        <f t="shared" si="3"/>
        <v xml:space="preserve">  'Equ Bass Ctrl ',</v>
      </c>
    </row>
    <row r="115" spans="1:9" x14ac:dyDescent="0.2">
      <c r="A115" s="129">
        <v>113</v>
      </c>
      <c r="B115" s="129" t="s">
        <v>1223</v>
      </c>
      <c r="C115" s="130" t="str">
        <f t="shared" si="2"/>
        <v>"Agogo",</v>
      </c>
      <c r="F115" s="130">
        <v>1113</v>
      </c>
      <c r="G115" s="455" t="s">
        <v>3195</v>
      </c>
      <c r="H115" s="38"/>
      <c r="I115" s="130" t="str">
        <f t="shared" si="3"/>
        <v xml:space="preserve">  'Equ Bass Frequ if FullParam ',</v>
      </c>
    </row>
    <row r="116" spans="1:9" x14ac:dyDescent="0.2">
      <c r="A116" s="129">
        <v>114</v>
      </c>
      <c r="B116" s="129" t="s">
        <v>1224</v>
      </c>
      <c r="C116" s="130" t="str">
        <f t="shared" si="2"/>
        <v>"Steel Drums",</v>
      </c>
      <c r="F116" s="130">
        <v>1114</v>
      </c>
      <c r="G116" s="455" t="s">
        <v>3196</v>
      </c>
      <c r="H116" s="38"/>
      <c r="I116" s="130" t="str">
        <f t="shared" si="3"/>
        <v xml:space="preserve">  'Equ Bass Peak/Q if FullParam ',</v>
      </c>
    </row>
    <row r="117" spans="1:9" x14ac:dyDescent="0.2">
      <c r="A117" s="129">
        <v>115</v>
      </c>
      <c r="B117" s="129" t="s">
        <v>1225</v>
      </c>
      <c r="C117" s="130" t="str">
        <f t="shared" si="2"/>
        <v>"Woodblock",</v>
      </c>
      <c r="F117" s="130">
        <v>1115</v>
      </c>
      <c r="G117" s="456" t="s">
        <v>3125</v>
      </c>
      <c r="H117" s="38"/>
      <c r="I117" s="130" t="str">
        <f t="shared" si="3"/>
        <v xml:space="preserve">  'Equ Mid Ctrl ',</v>
      </c>
    </row>
    <row r="118" spans="1:9" x14ac:dyDescent="0.2">
      <c r="A118" s="129">
        <v>116</v>
      </c>
      <c r="B118" s="129" t="s">
        <v>1226</v>
      </c>
      <c r="C118" s="130" t="str">
        <f t="shared" si="2"/>
        <v>"Taiko Drum",</v>
      </c>
      <c r="F118" s="130">
        <v>1116</v>
      </c>
      <c r="G118" s="456" t="s">
        <v>3071</v>
      </c>
      <c r="H118" s="38"/>
      <c r="I118" s="130" t="str">
        <f t="shared" si="3"/>
        <v xml:space="preserve">  'Equ Mid Frequ ',</v>
      </c>
    </row>
    <row r="119" spans="1:9" x14ac:dyDescent="0.2">
      <c r="A119" s="129">
        <v>117</v>
      </c>
      <c r="B119" s="129" t="s">
        <v>1227</v>
      </c>
      <c r="C119" s="130" t="str">
        <f t="shared" si="2"/>
        <v>"Melodic Tom",</v>
      </c>
      <c r="F119" s="130">
        <v>1117</v>
      </c>
      <c r="G119" s="456" t="s">
        <v>1316</v>
      </c>
      <c r="H119" s="38"/>
      <c r="I119" s="130" t="str">
        <f t="shared" si="3"/>
        <v xml:space="preserve">  'Equ Mid Peak/Q ',</v>
      </c>
    </row>
    <row r="120" spans="1:9" x14ac:dyDescent="0.2">
      <c r="A120" s="129">
        <v>118</v>
      </c>
      <c r="B120" s="129" t="s">
        <v>1228</v>
      </c>
      <c r="C120" s="130" t="str">
        <f t="shared" si="2"/>
        <v>"Synth Drum",</v>
      </c>
      <c r="F120" s="130">
        <v>1118</v>
      </c>
      <c r="G120" s="457" t="s">
        <v>3126</v>
      </c>
      <c r="H120" s="38"/>
      <c r="I120" s="130" t="str">
        <f t="shared" si="3"/>
        <v xml:space="preserve">  'Equ Treble Ctrl ',</v>
      </c>
    </row>
    <row r="121" spans="1:9" x14ac:dyDescent="0.2">
      <c r="A121" s="129">
        <v>119</v>
      </c>
      <c r="B121" s="129" t="s">
        <v>1229</v>
      </c>
      <c r="C121" s="130" t="str">
        <f t="shared" si="2"/>
        <v>"Reverse Cymbal",</v>
      </c>
      <c r="F121" s="130">
        <v>1119</v>
      </c>
      <c r="G121" s="457" t="s">
        <v>3197</v>
      </c>
      <c r="H121" s="38"/>
      <c r="I121" s="130" t="str">
        <f t="shared" si="3"/>
        <v xml:space="preserve">  'Equ Treble Frequ if FullParam ',</v>
      </c>
    </row>
    <row r="122" spans="1:9" x14ac:dyDescent="0.2">
      <c r="A122" s="129">
        <v>120</v>
      </c>
      <c r="B122" s="129" t="s">
        <v>1230</v>
      </c>
      <c r="C122" s="130" t="str">
        <f t="shared" si="2"/>
        <v>"Guitar Fret Noise",</v>
      </c>
      <c r="F122" s="130">
        <v>1120</v>
      </c>
      <c r="G122" s="457" t="s">
        <v>3198</v>
      </c>
      <c r="H122" s="38"/>
      <c r="I122" s="130" t="str">
        <f t="shared" si="3"/>
        <v xml:space="preserve">  'Equ Treble Peak/Q if FullParam ',</v>
      </c>
    </row>
    <row r="123" spans="1:9" x14ac:dyDescent="0.2">
      <c r="A123" s="129">
        <v>121</v>
      </c>
      <c r="B123" s="129" t="s">
        <v>1231</v>
      </c>
      <c r="C123" s="130" t="str">
        <f t="shared" si="2"/>
        <v>"Breath Noise",</v>
      </c>
      <c r="F123" s="130">
        <v>1121</v>
      </c>
      <c r="G123" s="236" t="s">
        <v>1509</v>
      </c>
      <c r="H123" s="38" t="s">
        <v>3127</v>
      </c>
      <c r="I123" s="130" t="str">
        <f t="shared" si="3"/>
        <v xml:space="preserve">  'Equ FullParametric Enable (Tab)',</v>
      </c>
    </row>
    <row r="124" spans="1:9" x14ac:dyDescent="0.2">
      <c r="A124" s="129">
        <v>122</v>
      </c>
      <c r="B124" s="129" t="s">
        <v>1232</v>
      </c>
      <c r="C124" s="130" t="str">
        <f t="shared" si="2"/>
        <v>"Seashore",</v>
      </c>
      <c r="F124" s="130">
        <v>1122</v>
      </c>
      <c r="G124" s="38" t="s">
        <v>3110</v>
      </c>
      <c r="H124" s="38"/>
      <c r="I124" s="130" t="str">
        <f t="shared" si="3"/>
        <v xml:space="preserve">  '(none) ',</v>
      </c>
    </row>
    <row r="125" spans="1:9" x14ac:dyDescent="0.2">
      <c r="A125" s="129">
        <v>123</v>
      </c>
      <c r="B125" s="129" t="s">
        <v>1233</v>
      </c>
      <c r="C125" s="130" t="str">
        <f t="shared" si="2"/>
        <v>"Bird Tweet",</v>
      </c>
      <c r="F125" s="130">
        <v>1123</v>
      </c>
      <c r="G125" s="38" t="s">
        <v>3110</v>
      </c>
      <c r="H125" s="38"/>
      <c r="I125" s="130" t="str">
        <f t="shared" si="3"/>
        <v xml:space="preserve">  '(none) ',</v>
      </c>
    </row>
    <row r="126" spans="1:9" x14ac:dyDescent="0.2">
      <c r="A126" s="129">
        <v>124</v>
      </c>
      <c r="B126" s="129" t="s">
        <v>1234</v>
      </c>
      <c r="C126" s="130" t="str">
        <f t="shared" si="2"/>
        <v>"Telephone Ring",</v>
      </c>
      <c r="F126" s="130">
        <v>1124</v>
      </c>
      <c r="G126" s="38" t="s">
        <v>3110</v>
      </c>
      <c r="H126" s="38"/>
      <c r="I126" s="130" t="str">
        <f t="shared" si="3"/>
        <v xml:space="preserve">  '(none) ',</v>
      </c>
    </row>
    <row r="127" spans="1:9" x14ac:dyDescent="0.2">
      <c r="A127" s="129">
        <v>125</v>
      </c>
      <c r="B127" s="129" t="s">
        <v>1235</v>
      </c>
      <c r="C127" s="130" t="str">
        <f t="shared" si="2"/>
        <v>"Helicopter",</v>
      </c>
      <c r="F127" s="130">
        <v>1125</v>
      </c>
      <c r="G127" s="38" t="s">
        <v>3110</v>
      </c>
      <c r="H127" s="38"/>
      <c r="I127" s="130" t="str">
        <f t="shared" si="3"/>
        <v xml:space="preserve">  '(none) ',</v>
      </c>
    </row>
    <row r="128" spans="1:9" x14ac:dyDescent="0.2">
      <c r="A128" s="129">
        <v>126</v>
      </c>
      <c r="B128" s="129" t="s">
        <v>1236</v>
      </c>
      <c r="C128" s="130" t="str">
        <f t="shared" si="2"/>
        <v>"Applause",</v>
      </c>
      <c r="F128" s="130">
        <v>1126</v>
      </c>
      <c r="G128" s="38" t="s">
        <v>3110</v>
      </c>
      <c r="H128" s="38"/>
      <c r="I128" s="130" t="str">
        <f t="shared" si="3"/>
        <v xml:space="preserve">  '(none) ',</v>
      </c>
    </row>
    <row r="129" spans="1:9" x14ac:dyDescent="0.2">
      <c r="A129" s="129">
        <v>127</v>
      </c>
      <c r="B129" s="129" t="s">
        <v>1237</v>
      </c>
      <c r="C129" s="130" t="str">
        <f t="shared" si="2"/>
        <v>"Gunshot",</v>
      </c>
      <c r="F129" s="130">
        <v>1127</v>
      </c>
      <c r="G129" s="38" t="s">
        <v>3110</v>
      </c>
      <c r="H129" s="38"/>
      <c r="I129" s="130" t="str">
        <f t="shared" si="3"/>
        <v xml:space="preserve">  '(none) ',</v>
      </c>
    </row>
    <row r="130" spans="1:9" x14ac:dyDescent="0.2">
      <c r="F130" s="130">
        <v>1128</v>
      </c>
      <c r="G130" s="48" t="s">
        <v>3186</v>
      </c>
      <c r="H130" s="48" t="s">
        <v>3127</v>
      </c>
      <c r="I130" s="130" t="str">
        <f t="shared" si="3"/>
        <v xml:space="preserve">  'Perc Off/On (Tab)',</v>
      </c>
    </row>
    <row r="131" spans="1:9" x14ac:dyDescent="0.2">
      <c r="F131" s="130">
        <v>1129</v>
      </c>
      <c r="G131" s="48" t="s">
        <v>3185</v>
      </c>
      <c r="H131" s="48" t="s">
        <v>3127</v>
      </c>
      <c r="I131" s="130" t="str">
        <f t="shared" ref="I131:I194" si="4">CONCATENATE("  '",G131," ",H131,"',")</f>
        <v xml:space="preserve">  'Perc Normal/Soft (Tab)',</v>
      </c>
    </row>
    <row r="132" spans="1:9" x14ac:dyDescent="0.2">
      <c r="F132" s="130">
        <v>1130</v>
      </c>
      <c r="G132" s="48" t="s">
        <v>3183</v>
      </c>
      <c r="H132" s="48" t="s">
        <v>3127</v>
      </c>
      <c r="I132" s="130" t="str">
        <f t="shared" si="4"/>
        <v xml:space="preserve">  'Perc Slow/Fast (Tab)',</v>
      </c>
    </row>
    <row r="133" spans="1:9" x14ac:dyDescent="0.2">
      <c r="F133" s="130">
        <v>1131</v>
      </c>
      <c r="G133" s="48" t="s">
        <v>3184</v>
      </c>
      <c r="H133" s="48" t="s">
        <v>3127</v>
      </c>
      <c r="I133" s="130" t="str">
        <f t="shared" si="4"/>
        <v xml:space="preserve">  'Perc 2nd/3rd (Tab)',</v>
      </c>
    </row>
    <row r="134" spans="1:9" x14ac:dyDescent="0.2">
      <c r="F134" s="130">
        <v>1132</v>
      </c>
      <c r="G134" s="48" t="s">
        <v>3187</v>
      </c>
      <c r="H134" s="48" t="s">
        <v>3127</v>
      </c>
      <c r="I134" s="130" t="str">
        <f t="shared" si="4"/>
        <v xml:space="preserve">  'Vibrato Upr Off/On (Tab)',</v>
      </c>
    </row>
    <row r="135" spans="1:9" x14ac:dyDescent="0.2">
      <c r="F135" s="130">
        <v>1133</v>
      </c>
      <c r="G135" s="48" t="s">
        <v>3188</v>
      </c>
      <c r="H135" s="48" t="s">
        <v>3127</v>
      </c>
      <c r="I135" s="130" t="str">
        <f t="shared" si="4"/>
        <v xml:space="preserve">  'Vibrato Lwr Off/On (Tab)',</v>
      </c>
    </row>
    <row r="136" spans="1:9" x14ac:dyDescent="0.2">
      <c r="F136" s="130">
        <v>1134</v>
      </c>
      <c r="G136" s="48" t="s">
        <v>3193</v>
      </c>
      <c r="H136" s="48" t="s">
        <v>3127</v>
      </c>
      <c r="I136" s="130" t="str">
        <f t="shared" si="4"/>
        <v xml:space="preserve">  'LeslieSim Stop/Run (Tab)',</v>
      </c>
    </row>
    <row r="137" spans="1:9" x14ac:dyDescent="0.2">
      <c r="F137" s="130">
        <v>1135</v>
      </c>
      <c r="G137" s="48" t="s">
        <v>3194</v>
      </c>
      <c r="H137" s="48" t="s">
        <v>3127</v>
      </c>
      <c r="I137" s="130" t="str">
        <f t="shared" si="4"/>
        <v xml:space="preserve">  'LeslieSim Slow/Fast (Tab)',</v>
      </c>
    </row>
    <row r="138" spans="1:9" x14ac:dyDescent="0.2">
      <c r="F138" s="130">
        <v>1136</v>
      </c>
      <c r="G138" s="46" t="s">
        <v>1348</v>
      </c>
      <c r="H138" s="48" t="s">
        <v>3127</v>
      </c>
      <c r="I138" s="130" t="str">
        <f t="shared" si="4"/>
        <v xml:space="preserve">  'Tube Amp Bypass (Tab)',</v>
      </c>
    </row>
    <row r="139" spans="1:9" x14ac:dyDescent="0.2">
      <c r="F139" s="130">
        <v>1137</v>
      </c>
      <c r="G139" s="46" t="s">
        <v>1349</v>
      </c>
      <c r="H139" s="48" t="s">
        <v>3127</v>
      </c>
      <c r="I139" s="130" t="str">
        <f t="shared" si="4"/>
        <v xml:space="preserve">  'Rotary Speaker Bypass (Tab)',</v>
      </c>
    </row>
    <row r="140" spans="1:9" x14ac:dyDescent="0.2">
      <c r="F140" s="130">
        <v>1138</v>
      </c>
      <c r="G140" s="46" t="s">
        <v>3214</v>
      </c>
      <c r="H140" s="48" t="s">
        <v>3127</v>
      </c>
      <c r="I140" s="130" t="str">
        <f t="shared" si="4"/>
        <v xml:space="preserve">  'PhasingRotor Upr Off/On (Tab)',</v>
      </c>
    </row>
    <row r="141" spans="1:9" x14ac:dyDescent="0.2">
      <c r="F141" s="130">
        <v>1139</v>
      </c>
      <c r="G141" s="46" t="s">
        <v>3215</v>
      </c>
      <c r="H141" s="48" t="s">
        <v>3127</v>
      </c>
      <c r="I141" s="130" t="str">
        <f t="shared" si="4"/>
        <v xml:space="preserve">  'PhasingRotor Lwr Off/On (Tab)',</v>
      </c>
    </row>
    <row r="142" spans="1:9" x14ac:dyDescent="0.2">
      <c r="F142" s="130">
        <v>1140</v>
      </c>
      <c r="G142" s="452" t="s">
        <v>484</v>
      </c>
      <c r="H142" s="236" t="s">
        <v>3127</v>
      </c>
      <c r="I142" s="130" t="str">
        <f t="shared" si="4"/>
        <v xml:space="preserve">  'Reverb 1  (Tab)',</v>
      </c>
    </row>
    <row r="143" spans="1:9" x14ac:dyDescent="0.2">
      <c r="F143" s="130">
        <v>1141</v>
      </c>
      <c r="G143" s="454" t="s">
        <v>485</v>
      </c>
      <c r="H143" s="236" t="s">
        <v>3127</v>
      </c>
      <c r="I143" s="130" t="str">
        <f t="shared" si="4"/>
        <v xml:space="preserve">  'Reverb 2  (Tab)',</v>
      </c>
    </row>
    <row r="144" spans="1:9" x14ac:dyDescent="0.2">
      <c r="F144" s="130">
        <v>1142</v>
      </c>
      <c r="G144" s="452" t="s">
        <v>3116</v>
      </c>
      <c r="H144" s="236" t="s">
        <v>3127</v>
      </c>
      <c r="I144" s="130" t="str">
        <f t="shared" si="4"/>
        <v xml:space="preserve">  'Add Ped (Tab)',</v>
      </c>
    </row>
    <row r="145" spans="6:9" x14ac:dyDescent="0.2">
      <c r="F145" s="130">
        <v>1143</v>
      </c>
      <c r="G145" s="452" t="s">
        <v>3189</v>
      </c>
      <c r="H145" s="236" t="s">
        <v>3127</v>
      </c>
      <c r="I145" s="130" t="str">
        <f t="shared" si="4"/>
        <v xml:space="preserve">  'Keyb Split Off/On (Tab)',</v>
      </c>
    </row>
    <row r="146" spans="6:9" x14ac:dyDescent="0.2">
      <c r="F146" s="130">
        <v>1144</v>
      </c>
      <c r="G146" s="48" t="s">
        <v>3216</v>
      </c>
      <c r="H146" s="48" t="s">
        <v>3127</v>
      </c>
      <c r="I146" s="130" t="str">
        <f t="shared" si="4"/>
        <v xml:space="preserve">  'PhasingRotor Off/On (Tab)',</v>
      </c>
    </row>
    <row r="147" spans="6:9" x14ac:dyDescent="0.2">
      <c r="F147" s="130">
        <v>1145</v>
      </c>
      <c r="G147" s="48" t="s">
        <v>3217</v>
      </c>
      <c r="H147" s="48" t="s">
        <v>3127</v>
      </c>
      <c r="I147" s="130" t="str">
        <f t="shared" si="4"/>
        <v xml:space="preserve">  'PhasingRotor Ensemble (Tab)',</v>
      </c>
    </row>
    <row r="148" spans="6:9" x14ac:dyDescent="0.2">
      <c r="F148" s="130">
        <v>1146</v>
      </c>
      <c r="G148" s="48" t="s">
        <v>3218</v>
      </c>
      <c r="H148" s="48" t="s">
        <v>3127</v>
      </c>
      <c r="I148" s="130" t="str">
        <f t="shared" si="4"/>
        <v xml:space="preserve">  'PhasingRotor Celeste (Tab)',</v>
      </c>
    </row>
    <row r="149" spans="6:9" x14ac:dyDescent="0.2">
      <c r="F149" s="130">
        <v>1147</v>
      </c>
      <c r="G149" s="48" t="s">
        <v>3219</v>
      </c>
      <c r="H149" s="48" t="s">
        <v>3127</v>
      </c>
      <c r="I149" s="130" t="str">
        <f t="shared" si="4"/>
        <v xml:space="preserve">  'PhasingRotor Fading (Tab)',</v>
      </c>
    </row>
    <row r="150" spans="6:9" x14ac:dyDescent="0.2">
      <c r="F150" s="130">
        <v>1148</v>
      </c>
      <c r="G150" s="48" t="s">
        <v>3220</v>
      </c>
      <c r="H150" s="48" t="s">
        <v>3127</v>
      </c>
      <c r="I150" s="130" t="str">
        <f t="shared" si="4"/>
        <v xml:space="preserve">  'PhasingRotor Weak (Tab)',</v>
      </c>
    </row>
    <row r="151" spans="6:9" x14ac:dyDescent="0.2">
      <c r="F151" s="130">
        <v>1149</v>
      </c>
      <c r="G151" s="48" t="s">
        <v>3221</v>
      </c>
      <c r="H151" s="48" t="s">
        <v>3127</v>
      </c>
      <c r="I151" s="130" t="str">
        <f t="shared" si="4"/>
        <v xml:space="preserve">  'PhasingRotor Deep (Tab)',</v>
      </c>
    </row>
    <row r="152" spans="6:9" x14ac:dyDescent="0.2">
      <c r="F152" s="130">
        <v>1150</v>
      </c>
      <c r="G152" s="48" t="s">
        <v>3222</v>
      </c>
      <c r="H152" s="48" t="s">
        <v>3127</v>
      </c>
      <c r="I152" s="130" t="str">
        <f t="shared" si="4"/>
        <v xml:space="preserve">  'PhasingRotor Fast (Tab)',</v>
      </c>
    </row>
    <row r="153" spans="6:9" x14ac:dyDescent="0.2">
      <c r="F153" s="130">
        <v>1151</v>
      </c>
      <c r="G153" s="48" t="s">
        <v>3223</v>
      </c>
      <c r="H153" s="48" t="s">
        <v>3127</v>
      </c>
      <c r="I153" s="130" t="str">
        <f t="shared" si="4"/>
        <v xml:space="preserve">  'PhasingRotor Delay (Tab)',</v>
      </c>
    </row>
    <row r="154" spans="6:9" x14ac:dyDescent="0.2">
      <c r="F154" s="130">
        <v>1152</v>
      </c>
      <c r="G154" s="33" t="s">
        <v>983</v>
      </c>
      <c r="H154" s="48" t="s">
        <v>3127</v>
      </c>
      <c r="I154" s="130" t="str">
        <f t="shared" si="4"/>
        <v xml:space="preserve">  'H100 Mode (Tab)',</v>
      </c>
    </row>
    <row r="155" spans="6:9" x14ac:dyDescent="0.2">
      <c r="F155" s="130">
        <v>1153</v>
      </c>
      <c r="G155" s="33" t="s">
        <v>3129</v>
      </c>
      <c r="H155" s="48" t="s">
        <v>3127</v>
      </c>
      <c r="I155" s="130" t="str">
        <f t="shared" si="4"/>
        <v xml:space="preserve">  'EG EnvGen Mode (Tab)',</v>
      </c>
    </row>
    <row r="156" spans="6:9" x14ac:dyDescent="0.2">
      <c r="F156" s="130">
        <v>1154</v>
      </c>
      <c r="G156" s="33" t="s">
        <v>3130</v>
      </c>
      <c r="H156" s="48" t="s">
        <v>3127</v>
      </c>
      <c r="I156" s="130" t="str">
        <f t="shared" si="4"/>
        <v xml:space="preserve">  'EG Perc DB Mode (Tab)',</v>
      </c>
    </row>
    <row r="157" spans="6:9" x14ac:dyDescent="0.2">
      <c r="F157" s="130">
        <v>1155</v>
      </c>
      <c r="G157" s="33" t="s">
        <v>3131</v>
      </c>
      <c r="H157" s="48" t="s">
        <v>3127</v>
      </c>
      <c r="I157" s="130" t="str">
        <f t="shared" si="4"/>
        <v xml:space="preserve">  'EG TimeB DB Mode  (Tab)',</v>
      </c>
    </row>
    <row r="158" spans="6:9" x14ac:dyDescent="0.2">
      <c r="F158" s="130">
        <v>1156</v>
      </c>
      <c r="G158" s="33" t="s">
        <v>1085</v>
      </c>
      <c r="H158" s="48" t="s">
        <v>3127</v>
      </c>
      <c r="I158" s="130" t="str">
        <f t="shared" si="4"/>
        <v xml:space="preserve">  'H100 2ndVoice (Tab)',</v>
      </c>
    </row>
    <row r="159" spans="6:9" x14ac:dyDescent="0.2">
      <c r="F159" s="130">
        <v>1157</v>
      </c>
      <c r="G159" s="33" t="s">
        <v>3132</v>
      </c>
      <c r="H159" s="48" t="s">
        <v>3127</v>
      </c>
      <c r="I159" s="130" t="str">
        <f t="shared" si="4"/>
        <v xml:space="preserve">  'H100 Harp Sust (Tab)',</v>
      </c>
    </row>
    <row r="160" spans="6:9" x14ac:dyDescent="0.2">
      <c r="F160" s="130">
        <v>1158</v>
      </c>
      <c r="G160" s="33" t="s">
        <v>3133</v>
      </c>
      <c r="H160" s="48" t="s">
        <v>3127</v>
      </c>
      <c r="I160" s="130" t="str">
        <f t="shared" si="4"/>
        <v xml:space="preserve">  'EG Ena to Dry (Tab)',</v>
      </c>
    </row>
    <row r="161" spans="6:9" x14ac:dyDescent="0.2">
      <c r="F161" s="130">
        <v>1159</v>
      </c>
      <c r="G161" s="238" t="s">
        <v>3190</v>
      </c>
      <c r="H161" s="236" t="s">
        <v>3127</v>
      </c>
      <c r="I161" s="130" t="str">
        <f t="shared" si="4"/>
        <v xml:space="preserve">  'Equ Byp Off/On (Tab)',</v>
      </c>
    </row>
    <row r="162" spans="6:9" x14ac:dyDescent="0.2">
      <c r="F162" s="130">
        <v>1160</v>
      </c>
      <c r="G162" s="65" t="s">
        <v>3001</v>
      </c>
      <c r="H162" s="65" t="s">
        <v>3127</v>
      </c>
      <c r="I162" s="130" t="str">
        <f t="shared" si="4"/>
        <v xml:space="preserve">  'Upr DB 16 to ADSR (Tab)',</v>
      </c>
    </row>
    <row r="163" spans="6:9" x14ac:dyDescent="0.2">
      <c r="F163" s="130">
        <v>1161</v>
      </c>
      <c r="G163" s="65" t="s">
        <v>3002</v>
      </c>
      <c r="H163" s="65" t="s">
        <v>3127</v>
      </c>
      <c r="I163" s="130" t="str">
        <f t="shared" si="4"/>
        <v xml:space="preserve">  'Upr DB 5 1/3 to ADSR (Tab)',</v>
      </c>
    </row>
    <row r="164" spans="6:9" x14ac:dyDescent="0.2">
      <c r="F164" s="130">
        <v>1162</v>
      </c>
      <c r="G164" s="65" t="s">
        <v>3003</v>
      </c>
      <c r="H164" s="65" t="s">
        <v>3127</v>
      </c>
      <c r="I164" s="130" t="str">
        <f t="shared" si="4"/>
        <v xml:space="preserve">  'Upr DB 8 to ADSR (Tab)',</v>
      </c>
    </row>
    <row r="165" spans="6:9" x14ac:dyDescent="0.2">
      <c r="F165" s="130">
        <v>1163</v>
      </c>
      <c r="G165" s="65" t="s">
        <v>3004</v>
      </c>
      <c r="H165" s="65" t="s">
        <v>3127</v>
      </c>
      <c r="I165" s="130" t="str">
        <f t="shared" si="4"/>
        <v xml:space="preserve">  'Upr DB 4 to ADSR (Tab)',</v>
      </c>
    </row>
    <row r="166" spans="6:9" x14ac:dyDescent="0.2">
      <c r="F166" s="130">
        <v>1164</v>
      </c>
      <c r="G166" s="65" t="s">
        <v>3005</v>
      </c>
      <c r="H166" s="65" t="s">
        <v>3127</v>
      </c>
      <c r="I166" s="130" t="str">
        <f t="shared" si="4"/>
        <v xml:space="preserve">  'Upr DB 2 2/3 to ADSR (Tab)',</v>
      </c>
    </row>
    <row r="167" spans="6:9" x14ac:dyDescent="0.2">
      <c r="F167" s="130">
        <v>1165</v>
      </c>
      <c r="G167" s="65" t="s">
        <v>3006</v>
      </c>
      <c r="H167" s="65" t="s">
        <v>3127</v>
      </c>
      <c r="I167" s="130" t="str">
        <f t="shared" si="4"/>
        <v xml:space="preserve">  'Upr DB 2 to ADSR (Tab)',</v>
      </c>
    </row>
    <row r="168" spans="6:9" x14ac:dyDescent="0.2">
      <c r="F168" s="130">
        <v>1166</v>
      </c>
      <c r="G168" s="65" t="s">
        <v>3007</v>
      </c>
      <c r="H168" s="65" t="s">
        <v>3127</v>
      </c>
      <c r="I168" s="130" t="str">
        <f t="shared" si="4"/>
        <v xml:space="preserve">  'Upr DB1 3/5 to ADSR (Tab)',</v>
      </c>
    </row>
    <row r="169" spans="6:9" x14ac:dyDescent="0.2">
      <c r="F169" s="130">
        <v>1167</v>
      </c>
      <c r="G169" s="65" t="s">
        <v>3008</v>
      </c>
      <c r="H169" s="65" t="s">
        <v>3127</v>
      </c>
      <c r="I169" s="130" t="str">
        <f t="shared" si="4"/>
        <v xml:space="preserve">  'Upr DB 1 1/3 to ADSR (Tab)',</v>
      </c>
    </row>
    <row r="170" spans="6:9" x14ac:dyDescent="0.2">
      <c r="F170" s="130">
        <v>1168</v>
      </c>
      <c r="G170" s="65" t="s">
        <v>3009</v>
      </c>
      <c r="H170" s="65" t="s">
        <v>3127</v>
      </c>
      <c r="I170" s="130" t="str">
        <f t="shared" si="4"/>
        <v xml:space="preserve">  'Upr DB 1 to ADSR (Tab)',</v>
      </c>
    </row>
    <row r="171" spans="6:9" x14ac:dyDescent="0.2">
      <c r="F171" s="130">
        <v>1169</v>
      </c>
      <c r="G171" s="65" t="s">
        <v>3021</v>
      </c>
      <c r="H171" s="65" t="s">
        <v>3127</v>
      </c>
      <c r="I171" s="130" t="str">
        <f t="shared" si="4"/>
        <v xml:space="preserve">  'Upr Mixt DB 10 to ADSR (Tab)',</v>
      </c>
    </row>
    <row r="172" spans="6:9" x14ac:dyDescent="0.2">
      <c r="F172" s="130">
        <v>1170</v>
      </c>
      <c r="G172" s="65" t="s">
        <v>3022</v>
      </c>
      <c r="H172" s="65" t="s">
        <v>3127</v>
      </c>
      <c r="I172" s="130" t="str">
        <f t="shared" si="4"/>
        <v xml:space="preserve">  'Upr Mixt DB 11 to ADSR (Tab)',</v>
      </c>
    </row>
    <row r="173" spans="6:9" x14ac:dyDescent="0.2">
      <c r="F173" s="130">
        <v>1171</v>
      </c>
      <c r="G173" s="65" t="s">
        <v>3023</v>
      </c>
      <c r="H173" s="65" t="s">
        <v>3127</v>
      </c>
      <c r="I173" s="130" t="str">
        <f t="shared" si="4"/>
        <v xml:space="preserve">  'Upr Mixt DB 12 to ADSR (Tab)',</v>
      </c>
    </row>
    <row r="174" spans="6:9" x14ac:dyDescent="0.2">
      <c r="F174" s="130">
        <v>1172</v>
      </c>
      <c r="G174" s="38" t="s">
        <v>3110</v>
      </c>
      <c r="H174" s="38"/>
      <c r="I174" s="130" t="str">
        <f t="shared" si="4"/>
        <v xml:space="preserve">  '(none) ',</v>
      </c>
    </row>
    <row r="175" spans="6:9" x14ac:dyDescent="0.2">
      <c r="F175" s="130">
        <v>1173</v>
      </c>
      <c r="G175" s="38" t="s">
        <v>3110</v>
      </c>
      <c r="H175" s="38"/>
      <c r="I175" s="130" t="str">
        <f t="shared" si="4"/>
        <v xml:space="preserve">  '(none) ',</v>
      </c>
    </row>
    <row r="176" spans="6:9" x14ac:dyDescent="0.2">
      <c r="F176" s="130">
        <v>1174</v>
      </c>
      <c r="G176" s="38" t="s">
        <v>3110</v>
      </c>
      <c r="H176" s="38"/>
      <c r="I176" s="130" t="str">
        <f t="shared" si="4"/>
        <v xml:space="preserve">  '(none) ',</v>
      </c>
    </row>
    <row r="177" spans="6:9" x14ac:dyDescent="0.2">
      <c r="F177" s="130">
        <v>1175</v>
      </c>
      <c r="G177" s="38" t="s">
        <v>3110</v>
      </c>
      <c r="H177" s="38"/>
      <c r="I177" s="130" t="str">
        <f t="shared" si="4"/>
        <v xml:space="preserve">  '(none) ',</v>
      </c>
    </row>
    <row r="178" spans="6:9" x14ac:dyDescent="0.2">
      <c r="F178" s="130">
        <v>1176</v>
      </c>
      <c r="G178" s="68" t="s">
        <v>2977</v>
      </c>
      <c r="H178" s="67" t="s">
        <v>3127</v>
      </c>
      <c r="I178" s="130" t="str">
        <f t="shared" si="4"/>
        <v xml:space="preserve">  'Lwr DB 16 to ADSR (Tab)',</v>
      </c>
    </row>
    <row r="179" spans="6:9" x14ac:dyDescent="0.2">
      <c r="F179" s="130">
        <v>1177</v>
      </c>
      <c r="G179" s="67" t="s">
        <v>2978</v>
      </c>
      <c r="H179" s="67" t="s">
        <v>3127</v>
      </c>
      <c r="I179" s="130" t="str">
        <f t="shared" si="4"/>
        <v xml:space="preserve">  'Lwr DB 5 1/3 to ADSR (Tab)',</v>
      </c>
    </row>
    <row r="180" spans="6:9" x14ac:dyDescent="0.2">
      <c r="F180" s="130">
        <v>1178</v>
      </c>
      <c r="G180" s="68" t="s">
        <v>2979</v>
      </c>
      <c r="H180" s="67" t="s">
        <v>3127</v>
      </c>
      <c r="I180" s="130" t="str">
        <f t="shared" si="4"/>
        <v xml:space="preserve">  'Lwr DB 8 to ADSR (Tab)',</v>
      </c>
    </row>
    <row r="181" spans="6:9" x14ac:dyDescent="0.2">
      <c r="F181" s="130">
        <v>1179</v>
      </c>
      <c r="G181" s="68" t="s">
        <v>2980</v>
      </c>
      <c r="H181" s="67" t="s">
        <v>3127</v>
      </c>
      <c r="I181" s="130" t="str">
        <f t="shared" si="4"/>
        <v xml:space="preserve">  'Lwr DB 4 to ADSR (Tab)',</v>
      </c>
    </row>
    <row r="182" spans="6:9" x14ac:dyDescent="0.2">
      <c r="F182" s="130">
        <v>1180</v>
      </c>
      <c r="G182" s="67" t="s">
        <v>2981</v>
      </c>
      <c r="H182" s="67" t="s">
        <v>3127</v>
      </c>
      <c r="I182" s="130" t="str">
        <f t="shared" si="4"/>
        <v xml:space="preserve">  'Lwr DB 2 2/3 to ADSR (Tab)',</v>
      </c>
    </row>
    <row r="183" spans="6:9" x14ac:dyDescent="0.2">
      <c r="F183" s="130">
        <v>1181</v>
      </c>
      <c r="G183" s="68" t="s">
        <v>2982</v>
      </c>
      <c r="H183" s="67" t="s">
        <v>3127</v>
      </c>
      <c r="I183" s="130" t="str">
        <f t="shared" si="4"/>
        <v xml:space="preserve">  'Lwr DB 2 to ADSR (Tab)',</v>
      </c>
    </row>
    <row r="184" spans="6:9" x14ac:dyDescent="0.2">
      <c r="F184" s="130">
        <v>1182</v>
      </c>
      <c r="G184" s="67" t="s">
        <v>2983</v>
      </c>
      <c r="H184" s="67" t="s">
        <v>3127</v>
      </c>
      <c r="I184" s="130" t="str">
        <f t="shared" si="4"/>
        <v xml:space="preserve">  'Lwr DB1 3/5 to ADSR (Tab)',</v>
      </c>
    </row>
    <row r="185" spans="6:9" x14ac:dyDescent="0.2">
      <c r="F185" s="130">
        <v>1183</v>
      </c>
      <c r="G185" s="67" t="s">
        <v>2984</v>
      </c>
      <c r="H185" s="67" t="s">
        <v>3127</v>
      </c>
      <c r="I185" s="130" t="str">
        <f t="shared" si="4"/>
        <v xml:space="preserve">  'Lwr DB 1 1/3 to ADSR (Tab)',</v>
      </c>
    </row>
    <row r="186" spans="6:9" x14ac:dyDescent="0.2">
      <c r="F186" s="130">
        <v>1184</v>
      </c>
      <c r="G186" s="68" t="s">
        <v>2985</v>
      </c>
      <c r="H186" s="67" t="s">
        <v>3127</v>
      </c>
      <c r="I186" s="130" t="str">
        <f t="shared" si="4"/>
        <v xml:space="preserve">  'Lwr DB 1 to ADSR (Tab)',</v>
      </c>
    </row>
    <row r="187" spans="6:9" x14ac:dyDescent="0.2">
      <c r="F187" s="130">
        <v>1185</v>
      </c>
      <c r="G187" s="67" t="s">
        <v>3024</v>
      </c>
      <c r="H187" s="67" t="s">
        <v>3127</v>
      </c>
      <c r="I187" s="130" t="str">
        <f t="shared" si="4"/>
        <v xml:space="preserve">  'Lwr Mixt DB 10 to ADSR (Tab)',</v>
      </c>
    </row>
    <row r="188" spans="6:9" x14ac:dyDescent="0.2">
      <c r="F188" s="130">
        <v>1186</v>
      </c>
      <c r="G188" s="67" t="s">
        <v>3025</v>
      </c>
      <c r="H188" s="67" t="s">
        <v>3127</v>
      </c>
      <c r="I188" s="130" t="str">
        <f t="shared" si="4"/>
        <v xml:space="preserve">  'Lwr Mixt DB 11 to ADSR (Tab)',</v>
      </c>
    </row>
    <row r="189" spans="6:9" x14ac:dyDescent="0.2">
      <c r="F189" s="130">
        <v>1187</v>
      </c>
      <c r="G189" s="67" t="s">
        <v>3026</v>
      </c>
      <c r="H189" s="67" t="s">
        <v>3127</v>
      </c>
      <c r="I189" s="130" t="str">
        <f t="shared" si="4"/>
        <v xml:space="preserve">  'Lwr Mixt DB 12 to ADSR (Tab)',</v>
      </c>
    </row>
    <row r="190" spans="6:9" x14ac:dyDescent="0.2">
      <c r="F190" s="130">
        <v>1188</v>
      </c>
      <c r="G190" s="38" t="s">
        <v>3110</v>
      </c>
      <c r="H190" s="38"/>
      <c r="I190" s="130" t="str">
        <f t="shared" si="4"/>
        <v xml:space="preserve">  '(none) ',</v>
      </c>
    </row>
    <row r="191" spans="6:9" x14ac:dyDescent="0.2">
      <c r="F191" s="130">
        <v>1189</v>
      </c>
      <c r="G191" s="38" t="s">
        <v>3110</v>
      </c>
      <c r="H191" s="38"/>
      <c r="I191" s="130" t="str">
        <f t="shared" si="4"/>
        <v xml:space="preserve">  '(none) ',</v>
      </c>
    </row>
    <row r="192" spans="6:9" x14ac:dyDescent="0.2">
      <c r="F192" s="130">
        <v>1190</v>
      </c>
      <c r="G192" s="38" t="s">
        <v>3110</v>
      </c>
      <c r="H192" s="38"/>
      <c r="I192" s="130" t="str">
        <f t="shared" si="4"/>
        <v xml:space="preserve">  '(none) ',</v>
      </c>
    </row>
    <row r="193" spans="6:9" x14ac:dyDescent="0.2">
      <c r="F193" s="130">
        <v>1191</v>
      </c>
      <c r="G193" s="38" t="s">
        <v>3110</v>
      </c>
      <c r="H193" s="38"/>
      <c r="I193" s="130" t="str">
        <f t="shared" si="4"/>
        <v xml:space="preserve">  '(none) ',</v>
      </c>
    </row>
    <row r="194" spans="6:9" x14ac:dyDescent="0.2">
      <c r="F194" s="130">
        <v>1192</v>
      </c>
      <c r="G194" s="49" t="s">
        <v>3134</v>
      </c>
      <c r="H194"/>
      <c r="I194" s="130" t="str">
        <f t="shared" si="4"/>
        <v xml:space="preserve">  'Preset Name Length Byte ',</v>
      </c>
    </row>
    <row r="195" spans="6:9" x14ac:dyDescent="0.2">
      <c r="F195" s="130">
        <v>1193</v>
      </c>
      <c r="G195" s="49" t="s">
        <v>3032</v>
      </c>
      <c r="H195"/>
      <c r="I195" s="130" t="str">
        <f t="shared" ref="I195:I258" si="5">CONCATENATE("  '",G195," ",H195,"',")</f>
        <v xml:space="preserve">  'Preset Name String [1] ',</v>
      </c>
    </row>
    <row r="196" spans="6:9" x14ac:dyDescent="0.2">
      <c r="F196" s="130">
        <v>1194</v>
      </c>
      <c r="G196" s="49" t="s">
        <v>3033</v>
      </c>
      <c r="H196"/>
      <c r="I196" s="130" t="str">
        <f t="shared" si="5"/>
        <v xml:space="preserve">  'Preset Name String [2] ',</v>
      </c>
    </row>
    <row r="197" spans="6:9" x14ac:dyDescent="0.2">
      <c r="F197" s="130">
        <v>1195</v>
      </c>
      <c r="G197" s="49" t="s">
        <v>3034</v>
      </c>
      <c r="H197"/>
      <c r="I197" s="130" t="str">
        <f t="shared" si="5"/>
        <v xml:space="preserve">  'Preset Name String [3] ',</v>
      </c>
    </row>
    <row r="198" spans="6:9" x14ac:dyDescent="0.2">
      <c r="F198" s="130">
        <v>1196</v>
      </c>
      <c r="G198" s="49" t="s">
        <v>3035</v>
      </c>
      <c r="H198"/>
      <c r="I198" s="130" t="str">
        <f t="shared" si="5"/>
        <v xml:space="preserve">  'Preset Name String [4] ',</v>
      </c>
    </row>
    <row r="199" spans="6:9" x14ac:dyDescent="0.2">
      <c r="F199" s="130">
        <v>1197</v>
      </c>
      <c r="G199" s="49" t="s">
        <v>3036</v>
      </c>
      <c r="H199"/>
      <c r="I199" s="130" t="str">
        <f t="shared" si="5"/>
        <v xml:space="preserve">  'Preset Name String [5] ',</v>
      </c>
    </row>
    <row r="200" spans="6:9" x14ac:dyDescent="0.2">
      <c r="F200" s="130">
        <v>1198</v>
      </c>
      <c r="G200" s="49" t="s">
        <v>3037</v>
      </c>
      <c r="H200"/>
      <c r="I200" s="130" t="str">
        <f t="shared" si="5"/>
        <v xml:space="preserve">  'Preset Name String [6] ',</v>
      </c>
    </row>
    <row r="201" spans="6:9" x14ac:dyDescent="0.2">
      <c r="F201" s="130">
        <v>1199</v>
      </c>
      <c r="G201" s="49" t="s">
        <v>3038</v>
      </c>
      <c r="H201"/>
      <c r="I201" s="130" t="str">
        <f t="shared" si="5"/>
        <v xml:space="preserve">  'Preset Name String [7] ',</v>
      </c>
    </row>
    <row r="202" spans="6:9" x14ac:dyDescent="0.2">
      <c r="F202" s="130">
        <v>1200</v>
      </c>
      <c r="G202" s="49" t="s">
        <v>3039</v>
      </c>
      <c r="H202"/>
      <c r="I202" s="130" t="str">
        <f t="shared" si="5"/>
        <v xml:space="preserve">  'Preset Name String [8] ',</v>
      </c>
    </row>
    <row r="203" spans="6:9" x14ac:dyDescent="0.2">
      <c r="F203" s="130">
        <v>1201</v>
      </c>
      <c r="G203" s="49" t="s">
        <v>3040</v>
      </c>
      <c r="H203"/>
      <c r="I203" s="130" t="str">
        <f t="shared" si="5"/>
        <v xml:space="preserve">  'Preset Name String [9] ',</v>
      </c>
    </row>
    <row r="204" spans="6:9" x14ac:dyDescent="0.2">
      <c r="F204" s="130">
        <v>1202</v>
      </c>
      <c r="G204" s="49" t="s">
        <v>3041</v>
      </c>
      <c r="H204"/>
      <c r="I204" s="130" t="str">
        <f t="shared" si="5"/>
        <v xml:space="preserve">  'Preset Name String [10] ',</v>
      </c>
    </row>
    <row r="205" spans="6:9" x14ac:dyDescent="0.2">
      <c r="F205" s="130">
        <v>1203</v>
      </c>
      <c r="G205" s="49" t="s">
        <v>3042</v>
      </c>
      <c r="H205"/>
      <c r="I205" s="130" t="str">
        <f t="shared" si="5"/>
        <v xml:space="preserve">  'Preset Name String [11] ',</v>
      </c>
    </row>
    <row r="206" spans="6:9" x14ac:dyDescent="0.2">
      <c r="F206" s="130">
        <v>1204</v>
      </c>
      <c r="G206" s="49" t="s">
        <v>3043</v>
      </c>
      <c r="H206"/>
      <c r="I206" s="130" t="str">
        <f t="shared" si="5"/>
        <v xml:space="preserve">  'Preset Name String [12] ',</v>
      </c>
    </row>
    <row r="207" spans="6:9" x14ac:dyDescent="0.2">
      <c r="F207" s="130">
        <v>1205</v>
      </c>
      <c r="G207" s="49" t="s">
        <v>3044</v>
      </c>
      <c r="H207"/>
      <c r="I207" s="130" t="str">
        <f t="shared" si="5"/>
        <v xml:space="preserve">  'Preset Name String [13] ',</v>
      </c>
    </row>
    <row r="208" spans="6:9" x14ac:dyDescent="0.2">
      <c r="F208" s="130">
        <v>1206</v>
      </c>
      <c r="G208" s="49" t="s">
        <v>3045</v>
      </c>
      <c r="H208"/>
      <c r="I208" s="130" t="str">
        <f t="shared" si="5"/>
        <v xml:space="preserve">  'Preset Name String [14] ',</v>
      </c>
    </row>
    <row r="209" spans="6:9" x14ac:dyDescent="0.2">
      <c r="F209" s="130">
        <v>1207</v>
      </c>
      <c r="G209" s="49" t="s">
        <v>3046</v>
      </c>
      <c r="H209"/>
      <c r="I209" s="130" t="str">
        <f t="shared" si="5"/>
        <v xml:space="preserve">  'Preset Name String [15] ',</v>
      </c>
    </row>
    <row r="210" spans="6:9" x14ac:dyDescent="0.2">
      <c r="F210" s="130">
        <v>1208</v>
      </c>
      <c r="G210" s="38" t="s">
        <v>3110</v>
      </c>
      <c r="H210" s="38"/>
      <c r="I210" s="130" t="str">
        <f t="shared" si="5"/>
        <v xml:space="preserve">  '(none) ',</v>
      </c>
    </row>
    <row r="211" spans="6:9" x14ac:dyDescent="0.2">
      <c r="F211" s="130">
        <v>1209</v>
      </c>
      <c r="G211" s="38" t="s">
        <v>3110</v>
      </c>
      <c r="H211" s="38"/>
      <c r="I211" s="130" t="str">
        <f t="shared" si="5"/>
        <v xml:space="preserve">  '(none) ',</v>
      </c>
    </row>
    <row r="212" spans="6:9" x14ac:dyDescent="0.2">
      <c r="F212" s="130">
        <v>1210</v>
      </c>
      <c r="G212" s="38" t="s">
        <v>3110</v>
      </c>
      <c r="H212" s="38"/>
      <c r="I212" s="130" t="str">
        <f t="shared" si="5"/>
        <v xml:space="preserve">  '(none) ',</v>
      </c>
    </row>
    <row r="213" spans="6:9" x14ac:dyDescent="0.2">
      <c r="F213" s="130">
        <v>1211</v>
      </c>
      <c r="G213" s="38" t="s">
        <v>3110</v>
      </c>
      <c r="H213" s="38"/>
      <c r="I213" s="130" t="str">
        <f t="shared" si="5"/>
        <v xml:space="preserve">  '(none) ',</v>
      </c>
    </row>
    <row r="214" spans="6:9" x14ac:dyDescent="0.2">
      <c r="F214" s="130">
        <v>1212</v>
      </c>
      <c r="G214" s="38" t="s">
        <v>3110</v>
      </c>
      <c r="H214" s="38"/>
      <c r="I214" s="130" t="str">
        <f t="shared" si="5"/>
        <v xml:space="preserve">  '(none) ',</v>
      </c>
    </row>
    <row r="215" spans="6:9" x14ac:dyDescent="0.2">
      <c r="F215" s="130">
        <v>1213</v>
      </c>
      <c r="G215" s="38" t="s">
        <v>3110</v>
      </c>
      <c r="H215" s="38"/>
      <c r="I215" s="130" t="str">
        <f t="shared" si="5"/>
        <v xml:space="preserve">  '(none) ',</v>
      </c>
    </row>
    <row r="216" spans="6:9" x14ac:dyDescent="0.2">
      <c r="F216" s="130">
        <v>1214</v>
      </c>
      <c r="G216" s="38" t="s">
        <v>3110</v>
      </c>
      <c r="H216" s="38"/>
      <c r="I216" s="130" t="str">
        <f t="shared" si="5"/>
        <v xml:space="preserve">  '(none) ',</v>
      </c>
    </row>
    <row r="217" spans="6:9" x14ac:dyDescent="0.2">
      <c r="F217" s="130">
        <v>1215</v>
      </c>
      <c r="G217" s="38" t="s">
        <v>3110</v>
      </c>
      <c r="H217" s="38"/>
      <c r="I217" s="130" t="str">
        <f t="shared" si="5"/>
        <v xml:space="preserve">  '(none) ',</v>
      </c>
    </row>
    <row r="218" spans="6:9" x14ac:dyDescent="0.2">
      <c r="F218" s="130">
        <v>1216</v>
      </c>
      <c r="G218" s="38" t="s">
        <v>3110</v>
      </c>
      <c r="H218" s="38"/>
      <c r="I218" s="130" t="str">
        <f t="shared" si="5"/>
        <v xml:space="preserve">  '(none) ',</v>
      </c>
    </row>
    <row r="219" spans="6:9" x14ac:dyDescent="0.2">
      <c r="F219" s="130">
        <v>1217</v>
      </c>
      <c r="G219" s="38" t="s">
        <v>3110</v>
      </c>
      <c r="H219" s="38"/>
      <c r="I219" s="130" t="str">
        <f t="shared" si="5"/>
        <v xml:space="preserve">  '(none) ',</v>
      </c>
    </row>
    <row r="220" spans="6:9" x14ac:dyDescent="0.2">
      <c r="F220" s="130">
        <v>1218</v>
      </c>
      <c r="G220" s="38" t="s">
        <v>3110</v>
      </c>
      <c r="H220" s="38"/>
      <c r="I220" s="130" t="str">
        <f t="shared" si="5"/>
        <v xml:space="preserve">  '(none) ',</v>
      </c>
    </row>
    <row r="221" spans="6:9" x14ac:dyDescent="0.2">
      <c r="F221" s="130">
        <v>1219</v>
      </c>
      <c r="G221" s="38" t="s">
        <v>3110</v>
      </c>
      <c r="H221" s="38"/>
      <c r="I221" s="130" t="str">
        <f t="shared" si="5"/>
        <v xml:space="preserve">  '(none) ',</v>
      </c>
    </row>
    <row r="222" spans="6:9" x14ac:dyDescent="0.2">
      <c r="F222" s="130">
        <v>1220</v>
      </c>
      <c r="G222" s="38" t="s">
        <v>3110</v>
      </c>
      <c r="H222" s="38"/>
      <c r="I222" s="130" t="str">
        <f t="shared" si="5"/>
        <v xml:space="preserve">  '(none) ',</v>
      </c>
    </row>
    <row r="223" spans="6:9" x14ac:dyDescent="0.2">
      <c r="F223" s="130">
        <v>1221</v>
      </c>
      <c r="G223" s="38" t="s">
        <v>3110</v>
      </c>
      <c r="H223" s="38"/>
      <c r="I223" s="130" t="str">
        <f t="shared" si="5"/>
        <v xml:space="preserve">  '(none) ',</v>
      </c>
    </row>
    <row r="224" spans="6:9" x14ac:dyDescent="0.2">
      <c r="F224" s="130">
        <v>1222</v>
      </c>
      <c r="G224" s="38" t="s">
        <v>3110</v>
      </c>
      <c r="H224" s="38"/>
      <c r="I224" s="130" t="str">
        <f t="shared" si="5"/>
        <v xml:space="preserve">  '(none) ',</v>
      </c>
    </row>
    <row r="225" spans="6:9" x14ac:dyDescent="0.2">
      <c r="F225" s="130">
        <v>1223</v>
      </c>
      <c r="G225" s="38" t="s">
        <v>3110</v>
      </c>
      <c r="H225" s="38"/>
      <c r="I225" s="130" t="str">
        <f t="shared" si="5"/>
        <v xml:space="preserve">  '(none) ',</v>
      </c>
    </row>
    <row r="226" spans="6:9" x14ac:dyDescent="0.2">
      <c r="F226" s="130">
        <v>1224</v>
      </c>
      <c r="G226" s="146" t="s">
        <v>3047</v>
      </c>
      <c r="H226" s="146"/>
      <c r="I226" s="130" t="str">
        <f t="shared" si="5"/>
        <v xml:space="preserve">  'Upr GM Layer 1 Voice ',</v>
      </c>
    </row>
    <row r="227" spans="6:9" x14ac:dyDescent="0.2">
      <c r="F227" s="130">
        <v>1225</v>
      </c>
      <c r="G227" s="146" t="s">
        <v>3057</v>
      </c>
      <c r="H227" s="146"/>
      <c r="I227" s="130" t="str">
        <f t="shared" si="5"/>
        <v xml:space="preserve">  'Upr GM Layer 1 Lvl ',</v>
      </c>
    </row>
    <row r="228" spans="6:9" x14ac:dyDescent="0.2">
      <c r="F228" s="130">
        <v>1226</v>
      </c>
      <c r="G228" s="146" t="s">
        <v>3053</v>
      </c>
      <c r="H228" s="146"/>
      <c r="I228" s="130" t="str">
        <f t="shared" si="5"/>
        <v xml:space="preserve">  'Upr GM Layer 1 Harm ',</v>
      </c>
    </row>
    <row r="229" spans="6:9" x14ac:dyDescent="0.2">
      <c r="F229" s="130">
        <v>1227</v>
      </c>
      <c r="G229" s="146" t="s">
        <v>3048</v>
      </c>
      <c r="H229" s="146"/>
      <c r="I229" s="130" t="str">
        <f t="shared" si="5"/>
        <v xml:space="preserve">  'Upr GM Layer 2 Voice ',</v>
      </c>
    </row>
    <row r="230" spans="6:9" x14ac:dyDescent="0.2">
      <c r="F230" s="130">
        <v>1228</v>
      </c>
      <c r="G230" s="146" t="s">
        <v>3058</v>
      </c>
      <c r="H230" s="146"/>
      <c r="I230" s="130" t="str">
        <f t="shared" si="5"/>
        <v xml:space="preserve">  'Upr GM Layer 2 Lvl ',</v>
      </c>
    </row>
    <row r="231" spans="6:9" x14ac:dyDescent="0.2">
      <c r="F231" s="130">
        <v>1229</v>
      </c>
      <c r="G231" s="146" t="s">
        <v>3054</v>
      </c>
      <c r="H231" s="146"/>
      <c r="I231" s="130" t="str">
        <f t="shared" si="5"/>
        <v xml:space="preserve">  'Upr GM Layer 2 Harm ',</v>
      </c>
    </row>
    <row r="232" spans="6:9" x14ac:dyDescent="0.2">
      <c r="F232" s="130">
        <v>1230</v>
      </c>
      <c r="G232" s="146" t="s">
        <v>3049</v>
      </c>
      <c r="H232" s="146"/>
      <c r="I232" s="130" t="str">
        <f t="shared" si="5"/>
        <v xml:space="preserve">  'Upr GM Layer 2 Detune ',</v>
      </c>
    </row>
    <row r="233" spans="6:9" x14ac:dyDescent="0.2">
      <c r="F233" s="130">
        <v>1231</v>
      </c>
      <c r="G233" s="38" t="s">
        <v>3110</v>
      </c>
      <c r="H233" s="38"/>
      <c r="I233" s="130" t="str">
        <f t="shared" si="5"/>
        <v xml:space="preserve">  '(none) ',</v>
      </c>
    </row>
    <row r="234" spans="6:9" x14ac:dyDescent="0.2">
      <c r="F234" s="130">
        <v>1232</v>
      </c>
      <c r="G234" s="145" t="s">
        <v>3050</v>
      </c>
      <c r="H234" s="145"/>
      <c r="I234" s="130" t="str">
        <f t="shared" si="5"/>
        <v xml:space="preserve">  'Lwr GM Layer 1 Voice ',</v>
      </c>
    </row>
    <row r="235" spans="6:9" x14ac:dyDescent="0.2">
      <c r="F235" s="130">
        <v>1233</v>
      </c>
      <c r="G235" s="145" t="s">
        <v>3059</v>
      </c>
      <c r="H235" s="145"/>
      <c r="I235" s="130" t="str">
        <f t="shared" si="5"/>
        <v xml:space="preserve">  'Lwr GM Layer 1 Lvl ',</v>
      </c>
    </row>
    <row r="236" spans="6:9" x14ac:dyDescent="0.2">
      <c r="F236" s="130">
        <v>1234</v>
      </c>
      <c r="G236" s="145" t="s">
        <v>3055</v>
      </c>
      <c r="H236" s="145"/>
      <c r="I236" s="130" t="str">
        <f t="shared" si="5"/>
        <v xml:space="preserve">  'Lwr GM Layer 1 Harm ',</v>
      </c>
    </row>
    <row r="237" spans="6:9" x14ac:dyDescent="0.2">
      <c r="F237" s="130">
        <v>1235</v>
      </c>
      <c r="G237" s="145" t="s">
        <v>3051</v>
      </c>
      <c r="H237" s="145"/>
      <c r="I237" s="130" t="str">
        <f t="shared" si="5"/>
        <v xml:space="preserve">  'Lwr GM Layer 2 Voice ',</v>
      </c>
    </row>
    <row r="238" spans="6:9" x14ac:dyDescent="0.2">
      <c r="F238" s="130">
        <v>1236</v>
      </c>
      <c r="G238" s="145" t="s">
        <v>3060</v>
      </c>
      <c r="H238" s="145"/>
      <c r="I238" s="130" t="str">
        <f t="shared" si="5"/>
        <v xml:space="preserve">  'Lwr GM Layer 2 Lvl ',</v>
      </c>
    </row>
    <row r="239" spans="6:9" x14ac:dyDescent="0.2">
      <c r="F239" s="130">
        <v>1237</v>
      </c>
      <c r="G239" s="145" t="s">
        <v>3056</v>
      </c>
      <c r="H239" s="145"/>
      <c r="I239" s="130" t="str">
        <f t="shared" si="5"/>
        <v xml:space="preserve">  'Lwr GM Layer 2 Harm ',</v>
      </c>
    </row>
    <row r="240" spans="6:9" x14ac:dyDescent="0.2">
      <c r="F240" s="130">
        <v>1238</v>
      </c>
      <c r="G240" s="145" t="s">
        <v>3052</v>
      </c>
      <c r="H240" s="145"/>
      <c r="I240" s="130" t="str">
        <f t="shared" si="5"/>
        <v xml:space="preserve">  'Lwr GM Layer 2 Detune ',</v>
      </c>
    </row>
    <row r="241" spans="6:9" x14ac:dyDescent="0.2">
      <c r="F241" s="130">
        <v>1239</v>
      </c>
      <c r="G241" s="38" t="s">
        <v>3110</v>
      </c>
      <c r="H241" s="38"/>
      <c r="I241" s="130" t="str">
        <f t="shared" si="5"/>
        <v xml:space="preserve">  '(none) ',</v>
      </c>
    </row>
    <row r="242" spans="6:9" x14ac:dyDescent="0.2">
      <c r="F242" s="130">
        <v>1240</v>
      </c>
      <c r="G242" s="144" t="s">
        <v>3117</v>
      </c>
      <c r="H242" s="144"/>
      <c r="I242" s="130" t="str">
        <f t="shared" si="5"/>
        <v xml:space="preserve">  'Ped GM Layer 1 Voice ',</v>
      </c>
    </row>
    <row r="243" spans="6:9" x14ac:dyDescent="0.2">
      <c r="F243" s="130">
        <v>1241</v>
      </c>
      <c r="G243" s="144" t="s">
        <v>3118</v>
      </c>
      <c r="H243" s="144"/>
      <c r="I243" s="130" t="str">
        <f t="shared" si="5"/>
        <v xml:space="preserve">  'Ped GM Layer 1 Lvl ',</v>
      </c>
    </row>
    <row r="244" spans="6:9" x14ac:dyDescent="0.2">
      <c r="F244" s="130">
        <v>1242</v>
      </c>
      <c r="G244" s="144" t="s">
        <v>3119</v>
      </c>
      <c r="H244" s="144"/>
      <c r="I244" s="130" t="str">
        <f t="shared" si="5"/>
        <v xml:space="preserve">  'Ped GM Layer 1 Harm ',</v>
      </c>
    </row>
    <row r="245" spans="6:9" x14ac:dyDescent="0.2">
      <c r="F245" s="130">
        <v>1243</v>
      </c>
      <c r="G245" s="144" t="s">
        <v>3120</v>
      </c>
      <c r="H245" s="144"/>
      <c r="I245" s="130" t="str">
        <f t="shared" si="5"/>
        <v xml:space="preserve">  'Ped GM Layer 2 Voice ',</v>
      </c>
    </row>
    <row r="246" spans="6:9" x14ac:dyDescent="0.2">
      <c r="F246" s="130">
        <v>1244</v>
      </c>
      <c r="G246" s="144" t="s">
        <v>3121</v>
      </c>
      <c r="H246" s="144"/>
      <c r="I246" s="130" t="str">
        <f t="shared" si="5"/>
        <v xml:space="preserve">  'Ped GM Layer 2 Lvl ',</v>
      </c>
    </row>
    <row r="247" spans="6:9" x14ac:dyDescent="0.2">
      <c r="F247" s="130">
        <v>1245</v>
      </c>
      <c r="G247" s="144" t="s">
        <v>3122</v>
      </c>
      <c r="H247" s="144"/>
      <c r="I247" s="130" t="str">
        <f t="shared" si="5"/>
        <v xml:space="preserve">  'Ped GM Layer 2 Harm ',</v>
      </c>
    </row>
    <row r="248" spans="6:9" x14ac:dyDescent="0.2">
      <c r="F248" s="130">
        <v>1246</v>
      </c>
      <c r="G248" s="144" t="s">
        <v>3123</v>
      </c>
      <c r="H248" s="144"/>
      <c r="I248" s="130" t="str">
        <f t="shared" si="5"/>
        <v xml:space="preserve">  'Ped GM Layer 2 Detune ',</v>
      </c>
    </row>
    <row r="249" spans="6:9" x14ac:dyDescent="0.2">
      <c r="F249" s="130">
        <v>1247</v>
      </c>
      <c r="G249" s="38" t="s">
        <v>3110</v>
      </c>
      <c r="H249" s="38"/>
      <c r="I249" s="130" t="str">
        <f t="shared" si="5"/>
        <v xml:space="preserve">  '(none) ',</v>
      </c>
    </row>
    <row r="250" spans="6:9" x14ac:dyDescent="0.2">
      <c r="F250" s="130">
        <v>1248</v>
      </c>
      <c r="G250" s="38" t="s">
        <v>3110</v>
      </c>
      <c r="H250" s="38"/>
      <c r="I250" s="130" t="str">
        <f t="shared" si="5"/>
        <v xml:space="preserve">  '(none) ',</v>
      </c>
    </row>
    <row r="251" spans="6:9" x14ac:dyDescent="0.2">
      <c r="F251" s="130">
        <v>1249</v>
      </c>
      <c r="G251" s="38" t="s">
        <v>3110</v>
      </c>
      <c r="H251" s="38"/>
      <c r="I251" s="130" t="str">
        <f t="shared" si="5"/>
        <v xml:space="preserve">  '(none) ',</v>
      </c>
    </row>
    <row r="252" spans="6:9" x14ac:dyDescent="0.2">
      <c r="F252" s="130">
        <v>1250</v>
      </c>
      <c r="G252" s="38" t="s">
        <v>3110</v>
      </c>
      <c r="H252" s="38"/>
      <c r="I252" s="130" t="str">
        <f t="shared" si="5"/>
        <v xml:space="preserve">  '(none) ',</v>
      </c>
    </row>
    <row r="253" spans="6:9" x14ac:dyDescent="0.2">
      <c r="F253" s="130">
        <v>1251</v>
      </c>
      <c r="G253" s="38" t="s">
        <v>3110</v>
      </c>
      <c r="H253" s="38"/>
      <c r="I253" s="130" t="str">
        <f t="shared" si="5"/>
        <v xml:space="preserve">  '(none) ',</v>
      </c>
    </row>
    <row r="254" spans="6:9" x14ac:dyDescent="0.2">
      <c r="F254" s="130">
        <v>1252</v>
      </c>
      <c r="G254" s="38" t="s">
        <v>3110</v>
      </c>
      <c r="H254" s="38"/>
      <c r="I254" s="130" t="str">
        <f t="shared" si="5"/>
        <v xml:space="preserve">  '(none) ',</v>
      </c>
    </row>
    <row r="255" spans="6:9" x14ac:dyDescent="0.2">
      <c r="F255" s="130">
        <v>1253</v>
      </c>
      <c r="G255" s="38" t="s">
        <v>3110</v>
      </c>
      <c r="H255" s="38"/>
      <c r="I255" s="130" t="str">
        <f t="shared" si="5"/>
        <v xml:space="preserve">  '(none) ',</v>
      </c>
    </row>
    <row r="256" spans="6:9" x14ac:dyDescent="0.2">
      <c r="F256" s="130">
        <v>1254</v>
      </c>
      <c r="G256" s="38" t="s">
        <v>3110</v>
      </c>
      <c r="H256" s="38"/>
      <c r="I256" s="130" t="str">
        <f t="shared" si="5"/>
        <v xml:space="preserve">  '(none) ',</v>
      </c>
    </row>
    <row r="257" spans="6:9" x14ac:dyDescent="0.2">
      <c r="F257" s="130">
        <v>1255</v>
      </c>
      <c r="G257" s="38" t="s">
        <v>3110</v>
      </c>
      <c r="H257" s="38"/>
      <c r="I257" s="130" t="str">
        <f t="shared" si="5"/>
        <v xml:space="preserve">  '(none) ',</v>
      </c>
    </row>
    <row r="258" spans="6:9" x14ac:dyDescent="0.2">
      <c r="F258" s="130">
        <v>1256</v>
      </c>
      <c r="G258" s="38" t="s">
        <v>3110</v>
      </c>
      <c r="H258" s="38"/>
      <c r="I258" s="130" t="str">
        <f t="shared" si="5"/>
        <v xml:space="preserve">  '(none) ',</v>
      </c>
    </row>
    <row r="259" spans="6:9" x14ac:dyDescent="0.2">
      <c r="F259" s="130">
        <v>1257</v>
      </c>
      <c r="G259" s="38" t="s">
        <v>3110</v>
      </c>
      <c r="H259" s="38"/>
      <c r="I259" s="130" t="str">
        <f t="shared" ref="I259:I322" si="6">CONCATENATE("  '",G259," ",H259,"',")</f>
        <v xml:space="preserve">  '(none) ',</v>
      </c>
    </row>
    <row r="260" spans="6:9" x14ac:dyDescent="0.2">
      <c r="F260" s="130">
        <v>1258</v>
      </c>
      <c r="G260" s="38" t="s">
        <v>3110</v>
      </c>
      <c r="H260" s="38"/>
      <c r="I260" s="130" t="str">
        <f t="shared" si="6"/>
        <v xml:space="preserve">  '(none) ',</v>
      </c>
    </row>
    <row r="261" spans="6:9" x14ac:dyDescent="0.2">
      <c r="F261" s="130">
        <v>1259</v>
      </c>
      <c r="G261" s="38" t="s">
        <v>3110</v>
      </c>
      <c r="H261" s="38"/>
      <c r="I261" s="130" t="str">
        <f t="shared" si="6"/>
        <v xml:space="preserve">  '(none) ',</v>
      </c>
    </row>
    <row r="262" spans="6:9" x14ac:dyDescent="0.2">
      <c r="F262" s="130">
        <v>1260</v>
      </c>
      <c r="G262" s="38" t="s">
        <v>3110</v>
      </c>
      <c r="H262" s="38"/>
      <c r="I262" s="130" t="str">
        <f t="shared" si="6"/>
        <v xml:space="preserve">  '(none) ',</v>
      </c>
    </row>
    <row r="263" spans="6:9" x14ac:dyDescent="0.2">
      <c r="F263" s="130">
        <v>1261</v>
      </c>
      <c r="G263" s="38" t="s">
        <v>3110</v>
      </c>
      <c r="H263" s="38"/>
      <c r="I263" s="130" t="str">
        <f t="shared" si="6"/>
        <v xml:space="preserve">  '(none) ',</v>
      </c>
    </row>
    <row r="264" spans="6:9" x14ac:dyDescent="0.2">
      <c r="F264" s="130">
        <v>1262</v>
      </c>
      <c r="G264" s="38" t="s">
        <v>3110</v>
      </c>
      <c r="H264" s="38"/>
      <c r="I264" s="130" t="str">
        <f t="shared" si="6"/>
        <v xml:space="preserve">  '(none) ',</v>
      </c>
    </row>
    <row r="265" spans="6:9" x14ac:dyDescent="0.2">
      <c r="F265" s="130">
        <v>1263</v>
      </c>
      <c r="G265" s="38" t="s">
        <v>3110</v>
      </c>
      <c r="H265" s="38"/>
      <c r="I265" s="130" t="str">
        <f t="shared" si="6"/>
        <v xml:space="preserve">  '(none) ',</v>
      </c>
    </row>
    <row r="266" spans="6:9" x14ac:dyDescent="0.2">
      <c r="F266" s="130">
        <v>1264</v>
      </c>
      <c r="G266" s="47" t="s">
        <v>524</v>
      </c>
      <c r="H266" s="47"/>
      <c r="I266" s="130" t="str">
        <f t="shared" si="6"/>
        <v xml:space="preserve">  'Vibrato Knob ',</v>
      </c>
    </row>
    <row r="267" spans="6:9" x14ac:dyDescent="0.2">
      <c r="F267" s="130">
        <v>1265</v>
      </c>
      <c r="G267" s="397" t="s">
        <v>2199</v>
      </c>
      <c r="H267" s="73"/>
      <c r="I267" s="130" t="str">
        <f t="shared" si="6"/>
        <v xml:space="preserve">  'Organ Model (OSC) ',</v>
      </c>
    </row>
    <row r="268" spans="6:9" x14ac:dyDescent="0.2">
      <c r="F268" s="130">
        <v>1266</v>
      </c>
      <c r="G268" s="73" t="s">
        <v>3181</v>
      </c>
      <c r="H268" s="73"/>
      <c r="I268" s="130" t="str">
        <f t="shared" si="6"/>
        <v xml:space="preserve">  'Gen/Vib Model Knob ',</v>
      </c>
    </row>
    <row r="269" spans="6:9" x14ac:dyDescent="0.2">
      <c r="F269" s="130">
        <v>1267</v>
      </c>
      <c r="G269" s="73" t="s">
        <v>1701</v>
      </c>
      <c r="H269" s="73"/>
      <c r="I269" s="130" t="str">
        <f t="shared" si="6"/>
        <v xml:space="preserve">  'Gating (Keying) Knob ',</v>
      </c>
    </row>
    <row r="270" spans="6:9" x14ac:dyDescent="0.2">
      <c r="F270" s="130">
        <v>1268</v>
      </c>
      <c r="G270" s="452" t="s">
        <v>704</v>
      </c>
      <c r="H270" s="46"/>
      <c r="I270" s="130" t="str">
        <f t="shared" si="6"/>
        <v xml:space="preserve">  'Overall Preset (Temp) ',</v>
      </c>
    </row>
    <row r="271" spans="6:9" x14ac:dyDescent="0.2">
      <c r="F271" s="130">
        <v>1269</v>
      </c>
      <c r="G271" s="452" t="s">
        <v>3010</v>
      </c>
      <c r="H271" s="45"/>
      <c r="I271" s="130" t="str">
        <f t="shared" si="6"/>
        <v xml:space="preserve">  'Upr Voice ',</v>
      </c>
    </row>
    <row r="272" spans="6:9" x14ac:dyDescent="0.2">
      <c r="F272" s="130">
        <v>1270</v>
      </c>
      <c r="G272" s="452" t="s">
        <v>2986</v>
      </c>
      <c r="H272" s="45"/>
      <c r="I272" s="130" t="str">
        <f t="shared" si="6"/>
        <v xml:space="preserve">  'Lwr Voice ',</v>
      </c>
    </row>
    <row r="273" spans="6:9" x14ac:dyDescent="0.2">
      <c r="F273" s="130">
        <v>1271</v>
      </c>
      <c r="G273" s="452" t="s">
        <v>2961</v>
      </c>
      <c r="H273" s="45"/>
      <c r="I273" s="130" t="str">
        <f t="shared" si="6"/>
        <v xml:space="preserve">  'Ped Voice ',</v>
      </c>
    </row>
    <row r="274" spans="6:9" x14ac:dyDescent="0.2">
      <c r="F274" s="130">
        <v>1272</v>
      </c>
      <c r="G274" s="48" t="s">
        <v>3140</v>
      </c>
      <c r="H274" s="48"/>
      <c r="I274" s="130" t="str">
        <f t="shared" si="6"/>
        <v xml:space="preserve">  'Lvl BusB 16 ',</v>
      </c>
    </row>
    <row r="275" spans="6:9" x14ac:dyDescent="0.2">
      <c r="F275" s="130">
        <v>1273</v>
      </c>
      <c r="G275" s="48" t="s">
        <v>3141</v>
      </c>
      <c r="H275" s="48"/>
      <c r="I275" s="130" t="str">
        <f t="shared" si="6"/>
        <v xml:space="preserve">  'Lvl BusB 5 1/3 ',</v>
      </c>
    </row>
    <row r="276" spans="6:9" x14ac:dyDescent="0.2">
      <c r="F276" s="130">
        <v>1274</v>
      </c>
      <c r="G276" s="48" t="s">
        <v>3142</v>
      </c>
      <c r="H276" s="48"/>
      <c r="I276" s="130" t="str">
        <f t="shared" si="6"/>
        <v xml:space="preserve">  'Lvl BusB 8 ',</v>
      </c>
    </row>
    <row r="277" spans="6:9" x14ac:dyDescent="0.2">
      <c r="F277" s="130">
        <v>1275</v>
      </c>
      <c r="G277" s="48" t="s">
        <v>3143</v>
      </c>
      <c r="H277" s="48"/>
      <c r="I277" s="130" t="str">
        <f t="shared" si="6"/>
        <v xml:space="preserve">  'Lvl BusB 4 ',</v>
      </c>
    </row>
    <row r="278" spans="6:9" x14ac:dyDescent="0.2">
      <c r="F278" s="130">
        <v>1276</v>
      </c>
      <c r="G278" s="48" t="s">
        <v>3144</v>
      </c>
      <c r="H278" s="48"/>
      <c r="I278" s="130" t="str">
        <f t="shared" si="6"/>
        <v xml:space="preserve">  'Lvl BusB 2 2/3 ',</v>
      </c>
    </row>
    <row r="279" spans="6:9" x14ac:dyDescent="0.2">
      <c r="F279" s="130">
        <v>1277</v>
      </c>
      <c r="G279" s="48" t="s">
        <v>3145</v>
      </c>
      <c r="H279" s="48"/>
      <c r="I279" s="130" t="str">
        <f t="shared" si="6"/>
        <v xml:space="preserve">  'Lvl BusB 2 ',</v>
      </c>
    </row>
    <row r="280" spans="6:9" x14ac:dyDescent="0.2">
      <c r="F280" s="130">
        <v>1278</v>
      </c>
      <c r="G280" s="48" t="s">
        <v>3146</v>
      </c>
      <c r="H280" s="48"/>
      <c r="I280" s="130" t="str">
        <f t="shared" si="6"/>
        <v xml:space="preserve">  'Lvl BusB 1 3/5 ',</v>
      </c>
    </row>
    <row r="281" spans="6:9" x14ac:dyDescent="0.2">
      <c r="F281" s="130">
        <v>1279</v>
      </c>
      <c r="G281" s="48" t="s">
        <v>3147</v>
      </c>
      <c r="H281" s="48"/>
      <c r="I281" s="130" t="str">
        <f t="shared" si="6"/>
        <v xml:space="preserve">  'Lvl BusB 1 1/3 ',</v>
      </c>
    </row>
    <row r="282" spans="6:9" x14ac:dyDescent="0.2">
      <c r="F282" s="130">
        <v>1280</v>
      </c>
      <c r="G282" s="48" t="s">
        <v>3148</v>
      </c>
      <c r="H282" s="48"/>
      <c r="I282" s="130" t="str">
        <f t="shared" si="6"/>
        <v xml:space="preserve">  'Lvl BusB 1 ',</v>
      </c>
    </row>
    <row r="283" spans="6:9" x14ac:dyDescent="0.2">
      <c r="F283" s="130">
        <v>1281</v>
      </c>
      <c r="G283" s="48" t="s">
        <v>3149</v>
      </c>
      <c r="H283" s="48"/>
      <c r="I283" s="130" t="str">
        <f t="shared" si="6"/>
        <v xml:space="preserve">  'Lvl BusB 10 ',</v>
      </c>
    </row>
    <row r="284" spans="6:9" x14ac:dyDescent="0.2">
      <c r="F284" s="130">
        <v>1282</v>
      </c>
      <c r="G284" s="48" t="s">
        <v>3150</v>
      </c>
      <c r="H284" s="48"/>
      <c r="I284" s="130" t="str">
        <f t="shared" si="6"/>
        <v xml:space="preserve">  'Lvl BusB 11 ',</v>
      </c>
    </row>
    <row r="285" spans="6:9" x14ac:dyDescent="0.2">
      <c r="F285" s="130">
        <v>1283</v>
      </c>
      <c r="G285" s="48" t="s">
        <v>3151</v>
      </c>
      <c r="H285" s="48"/>
      <c r="I285" s="130" t="str">
        <f t="shared" si="6"/>
        <v xml:space="preserve">  'Lvl BusB 12 ',</v>
      </c>
    </row>
    <row r="286" spans="6:9" x14ac:dyDescent="0.2">
      <c r="F286" s="130">
        <v>1284</v>
      </c>
      <c r="G286" s="48" t="s">
        <v>3152</v>
      </c>
      <c r="H286" s="48"/>
      <c r="I286" s="130" t="str">
        <f t="shared" si="6"/>
        <v xml:space="preserve">  'Lvl BusB 13 ',</v>
      </c>
    </row>
    <row r="287" spans="6:9" x14ac:dyDescent="0.2">
      <c r="F287" s="130">
        <v>1285</v>
      </c>
      <c r="G287" s="48" t="s">
        <v>3153</v>
      </c>
      <c r="H287" s="48"/>
      <c r="I287" s="130" t="str">
        <f t="shared" si="6"/>
        <v xml:space="preserve">  'Lvl BusB 14 ',</v>
      </c>
    </row>
    <row r="288" spans="6:9" x14ac:dyDescent="0.2">
      <c r="F288" s="130">
        <v>1286</v>
      </c>
      <c r="G288" s="48" t="s">
        <v>3154</v>
      </c>
      <c r="H288" s="48"/>
      <c r="I288" s="130" t="str">
        <f t="shared" si="6"/>
        <v xml:space="preserve">  'Lvl BusB 15 ',</v>
      </c>
    </row>
    <row r="289" spans="6:9" x14ac:dyDescent="0.2">
      <c r="F289" s="130">
        <v>1287</v>
      </c>
      <c r="G289" s="38" t="s">
        <v>3110</v>
      </c>
      <c r="H289" s="38"/>
      <c r="I289" s="130" t="str">
        <f t="shared" si="6"/>
        <v xml:space="preserve">  '(none) ',</v>
      </c>
    </row>
    <row r="290" spans="6:9" x14ac:dyDescent="0.2">
      <c r="F290" s="130">
        <v>1288</v>
      </c>
      <c r="G290" s="46" t="s">
        <v>3095</v>
      </c>
      <c r="H290" s="46"/>
      <c r="I290" s="130" t="str">
        <f t="shared" si="6"/>
        <v xml:space="preserve">  'Note Offs BusB 16 ',</v>
      </c>
    </row>
    <row r="291" spans="6:9" x14ac:dyDescent="0.2">
      <c r="F291" s="130">
        <v>1289</v>
      </c>
      <c r="G291" s="46" t="s">
        <v>3096</v>
      </c>
      <c r="H291" s="46"/>
      <c r="I291" s="130" t="str">
        <f t="shared" si="6"/>
        <v xml:space="preserve">  'Note Offs BusB 5 1/3 ',</v>
      </c>
    </row>
    <row r="292" spans="6:9" x14ac:dyDescent="0.2">
      <c r="F292" s="130">
        <v>1290</v>
      </c>
      <c r="G292" s="46" t="s">
        <v>3097</v>
      </c>
      <c r="H292" s="46"/>
      <c r="I292" s="130" t="str">
        <f t="shared" si="6"/>
        <v xml:space="preserve">  'Note Offs BusB 8 ',</v>
      </c>
    </row>
    <row r="293" spans="6:9" x14ac:dyDescent="0.2">
      <c r="F293" s="130">
        <v>1291</v>
      </c>
      <c r="G293" s="46" t="s">
        <v>3098</v>
      </c>
      <c r="H293" s="46"/>
      <c r="I293" s="130" t="str">
        <f t="shared" si="6"/>
        <v xml:space="preserve">  'Note Offs BusB 4 ',</v>
      </c>
    </row>
    <row r="294" spans="6:9" x14ac:dyDescent="0.2">
      <c r="F294" s="130">
        <v>1292</v>
      </c>
      <c r="G294" s="46" t="s">
        <v>3099</v>
      </c>
      <c r="H294" s="46"/>
      <c r="I294" s="130" t="str">
        <f t="shared" si="6"/>
        <v xml:space="preserve">  'Note Offs BusB 2 2/3 ',</v>
      </c>
    </row>
    <row r="295" spans="6:9" x14ac:dyDescent="0.2">
      <c r="F295" s="130">
        <v>1293</v>
      </c>
      <c r="G295" s="46" t="s">
        <v>3100</v>
      </c>
      <c r="H295" s="46"/>
      <c r="I295" s="130" t="str">
        <f t="shared" si="6"/>
        <v xml:space="preserve">  'Note Offs BusB 2 ',</v>
      </c>
    </row>
    <row r="296" spans="6:9" x14ac:dyDescent="0.2">
      <c r="F296" s="130">
        <v>1294</v>
      </c>
      <c r="G296" s="46" t="s">
        <v>3101</v>
      </c>
      <c r="H296" s="46"/>
      <c r="I296" s="130" t="str">
        <f t="shared" si="6"/>
        <v xml:space="preserve">  'Note Offs BusB 1 3/5 ',</v>
      </c>
    </row>
    <row r="297" spans="6:9" x14ac:dyDescent="0.2">
      <c r="F297" s="130">
        <v>1295</v>
      </c>
      <c r="G297" s="46" t="s">
        <v>3102</v>
      </c>
      <c r="H297" s="46"/>
      <c r="I297" s="130" t="str">
        <f t="shared" si="6"/>
        <v xml:space="preserve">  'Note Offs BusB 1 1/3 ',</v>
      </c>
    </row>
    <row r="298" spans="6:9" x14ac:dyDescent="0.2">
      <c r="F298" s="130">
        <v>1296</v>
      </c>
      <c r="G298" s="46" t="s">
        <v>3103</v>
      </c>
      <c r="H298" s="46"/>
      <c r="I298" s="130" t="str">
        <f t="shared" si="6"/>
        <v xml:space="preserve">  'Note Offs BusB 1 ',</v>
      </c>
    </row>
    <row r="299" spans="6:9" x14ac:dyDescent="0.2">
      <c r="F299" s="130">
        <v>1297</v>
      </c>
      <c r="G299" s="46" t="s">
        <v>3104</v>
      </c>
      <c r="H299" s="46"/>
      <c r="I299" s="130" t="str">
        <f t="shared" si="6"/>
        <v xml:space="preserve">  'Note Offs BusB 10 ',</v>
      </c>
    </row>
    <row r="300" spans="6:9" x14ac:dyDescent="0.2">
      <c r="F300" s="130">
        <v>1298</v>
      </c>
      <c r="G300" s="46" t="s">
        <v>3105</v>
      </c>
      <c r="H300" s="46"/>
      <c r="I300" s="130" t="str">
        <f t="shared" si="6"/>
        <v xml:space="preserve">  'Note Offs BusB 11 ',</v>
      </c>
    </row>
    <row r="301" spans="6:9" x14ac:dyDescent="0.2">
      <c r="F301" s="130">
        <v>1299</v>
      </c>
      <c r="G301" s="46" t="s">
        <v>3106</v>
      </c>
      <c r="H301" s="46"/>
      <c r="I301" s="130" t="str">
        <f t="shared" si="6"/>
        <v xml:space="preserve">  'Note Offs BusB 12 ',</v>
      </c>
    </row>
    <row r="302" spans="6:9" x14ac:dyDescent="0.2">
      <c r="F302" s="130">
        <v>1300</v>
      </c>
      <c r="G302" s="46" t="s">
        <v>3107</v>
      </c>
      <c r="H302" s="46"/>
      <c r="I302" s="130" t="str">
        <f t="shared" si="6"/>
        <v xml:space="preserve">  'Note Offs BusB 13 ',</v>
      </c>
    </row>
    <row r="303" spans="6:9" x14ac:dyDescent="0.2">
      <c r="F303" s="130">
        <v>1301</v>
      </c>
      <c r="G303" s="46" t="s">
        <v>3108</v>
      </c>
      <c r="H303" s="46"/>
      <c r="I303" s="130" t="str">
        <f t="shared" si="6"/>
        <v xml:space="preserve">  'Note Offs BusB 14 ',</v>
      </c>
    </row>
    <row r="304" spans="6:9" x14ac:dyDescent="0.2">
      <c r="F304" s="130">
        <v>1302</v>
      </c>
      <c r="G304" s="46" t="s">
        <v>3109</v>
      </c>
      <c r="H304" s="46"/>
      <c r="I304" s="130" t="str">
        <f t="shared" si="6"/>
        <v xml:space="preserve">  'Note Offs BusB 15 ',</v>
      </c>
    </row>
    <row r="305" spans="6:9" x14ac:dyDescent="0.2">
      <c r="F305" s="130">
        <v>1303</v>
      </c>
      <c r="G305" s="38" t="s">
        <v>3110</v>
      </c>
      <c r="H305" s="38"/>
      <c r="I305" s="130" t="str">
        <f t="shared" si="6"/>
        <v xml:space="preserve">  '(none) ',</v>
      </c>
    </row>
    <row r="306" spans="6:9" x14ac:dyDescent="0.2">
      <c r="F306" s="130">
        <v>1304</v>
      </c>
      <c r="G306" s="38" t="s">
        <v>3110</v>
      </c>
      <c r="H306" s="38"/>
      <c r="I306" s="130" t="str">
        <f t="shared" si="6"/>
        <v xml:space="preserve">  '(none) ',</v>
      </c>
    </row>
    <row r="307" spans="6:9" x14ac:dyDescent="0.2">
      <c r="F307" s="130">
        <v>1305</v>
      </c>
      <c r="G307" s="38" t="s">
        <v>3110</v>
      </c>
      <c r="H307" s="38"/>
      <c r="I307" s="130" t="str">
        <f t="shared" si="6"/>
        <v xml:space="preserve">  '(none) ',</v>
      </c>
    </row>
    <row r="308" spans="6:9" x14ac:dyDescent="0.2">
      <c r="F308" s="130">
        <v>1306</v>
      </c>
      <c r="G308" s="38" t="s">
        <v>3110</v>
      </c>
      <c r="H308" s="38"/>
      <c r="I308" s="130" t="str">
        <f t="shared" si="6"/>
        <v xml:space="preserve">  '(none) ',</v>
      </c>
    </row>
    <row r="309" spans="6:9" x14ac:dyDescent="0.2">
      <c r="F309" s="130">
        <v>1307</v>
      </c>
      <c r="G309" s="38" t="s">
        <v>3110</v>
      </c>
      <c r="H309" s="38"/>
      <c r="I309" s="130" t="str">
        <f t="shared" si="6"/>
        <v xml:space="preserve">  '(none) ',</v>
      </c>
    </row>
    <row r="310" spans="6:9" x14ac:dyDescent="0.2">
      <c r="F310" s="130">
        <v>1308</v>
      </c>
      <c r="G310" s="38" t="s">
        <v>3110</v>
      </c>
      <c r="H310" s="38"/>
      <c r="I310" s="130" t="str">
        <f t="shared" si="6"/>
        <v xml:space="preserve">  '(none) ',</v>
      </c>
    </row>
    <row r="311" spans="6:9" x14ac:dyDescent="0.2">
      <c r="F311" s="130">
        <v>1309</v>
      </c>
      <c r="G311" s="38" t="s">
        <v>3110</v>
      </c>
      <c r="H311" s="38"/>
      <c r="I311" s="130" t="str">
        <f t="shared" si="6"/>
        <v xml:space="preserve">  '(none) ',</v>
      </c>
    </row>
    <row r="312" spans="6:9" x14ac:dyDescent="0.2">
      <c r="F312" s="130">
        <v>1310</v>
      </c>
      <c r="G312" s="38" t="s">
        <v>3110</v>
      </c>
      <c r="H312" s="38"/>
      <c r="I312" s="130" t="str">
        <f t="shared" si="6"/>
        <v xml:space="preserve">  '(none) ',</v>
      </c>
    </row>
    <row r="313" spans="6:9" x14ac:dyDescent="0.2">
      <c r="F313" s="130">
        <v>1311</v>
      </c>
      <c r="G313" s="38" t="s">
        <v>3110</v>
      </c>
      <c r="H313" s="38"/>
      <c r="I313" s="130" t="str">
        <f t="shared" si="6"/>
        <v xml:space="preserve">  '(none) ',</v>
      </c>
    </row>
    <row r="314" spans="6:9" x14ac:dyDescent="0.2">
      <c r="F314" s="130">
        <v>1312</v>
      </c>
      <c r="G314" s="38" t="s">
        <v>3110</v>
      </c>
      <c r="H314" s="38"/>
      <c r="I314" s="130" t="str">
        <f t="shared" si="6"/>
        <v xml:space="preserve">  '(none) ',</v>
      </c>
    </row>
    <row r="315" spans="6:9" x14ac:dyDescent="0.2">
      <c r="F315" s="130">
        <v>1313</v>
      </c>
      <c r="G315" s="38" t="s">
        <v>3110</v>
      </c>
      <c r="H315" s="38"/>
      <c r="I315" s="130" t="str">
        <f t="shared" si="6"/>
        <v xml:space="preserve">  '(none) ',</v>
      </c>
    </row>
    <row r="316" spans="6:9" x14ac:dyDescent="0.2">
      <c r="F316" s="130">
        <v>1314</v>
      </c>
      <c r="G316" s="38" t="s">
        <v>3110</v>
      </c>
      <c r="H316" s="38"/>
      <c r="I316" s="130" t="str">
        <f t="shared" si="6"/>
        <v xml:space="preserve">  '(none) ',</v>
      </c>
    </row>
    <row r="317" spans="6:9" x14ac:dyDescent="0.2">
      <c r="F317" s="130">
        <v>1315</v>
      </c>
      <c r="G317" s="38" t="s">
        <v>3110</v>
      </c>
      <c r="H317" s="38"/>
      <c r="I317" s="130" t="str">
        <f t="shared" si="6"/>
        <v xml:space="preserve">  '(none) ',</v>
      </c>
    </row>
    <row r="318" spans="6:9" x14ac:dyDescent="0.2">
      <c r="F318" s="130">
        <v>1316</v>
      </c>
      <c r="G318" s="38" t="s">
        <v>3110</v>
      </c>
      <c r="H318" s="38"/>
      <c r="I318" s="130" t="str">
        <f t="shared" si="6"/>
        <v xml:space="preserve">  '(none) ',</v>
      </c>
    </row>
    <row r="319" spans="6:9" x14ac:dyDescent="0.2">
      <c r="F319" s="130">
        <v>1317</v>
      </c>
      <c r="G319" s="38" t="s">
        <v>3110</v>
      </c>
      <c r="H319" s="38"/>
      <c r="I319" s="130" t="str">
        <f t="shared" si="6"/>
        <v xml:space="preserve">  '(none) ',</v>
      </c>
    </row>
    <row r="320" spans="6:9" x14ac:dyDescent="0.2">
      <c r="F320" s="130">
        <v>1318</v>
      </c>
      <c r="G320" s="38" t="s">
        <v>3110</v>
      </c>
      <c r="H320" s="38"/>
      <c r="I320" s="130" t="str">
        <f t="shared" si="6"/>
        <v xml:space="preserve">  '(none) ',</v>
      </c>
    </row>
    <row r="321" spans="6:9" x14ac:dyDescent="0.2">
      <c r="F321" s="130">
        <v>1319</v>
      </c>
      <c r="G321" s="38" t="s">
        <v>3110</v>
      </c>
      <c r="H321" s="38"/>
      <c r="I321" s="130" t="str">
        <f t="shared" si="6"/>
        <v xml:space="preserve">  '(none) ',</v>
      </c>
    </row>
    <row r="322" spans="6:9" x14ac:dyDescent="0.2">
      <c r="F322" s="130">
        <v>1320</v>
      </c>
      <c r="G322" s="122" t="s">
        <v>3139</v>
      </c>
      <c r="H322" s="122"/>
      <c r="I322" s="130" t="str">
        <f t="shared" si="6"/>
        <v xml:space="preserve">  'LC Pre-Emphasis (Treble) ',</v>
      </c>
    </row>
    <row r="323" spans="6:9" x14ac:dyDescent="0.2">
      <c r="F323" s="130">
        <v>1321</v>
      </c>
      <c r="G323" s="122" t="s">
        <v>3135</v>
      </c>
      <c r="H323" s="122"/>
      <c r="I323" s="130" t="str">
        <f t="shared" ref="I323:I386" si="7">CONCATENATE("  '",G323," ",H323,"',")</f>
        <v xml:space="preserve">  'LC Line Age/AM ',</v>
      </c>
    </row>
    <row r="324" spans="6:9" x14ac:dyDescent="0.2">
      <c r="F324" s="130">
        <v>1322</v>
      </c>
      <c r="G324" s="38" t="s">
        <v>3110</v>
      </c>
      <c r="H324" s="38"/>
      <c r="I324" s="130" t="str">
        <f t="shared" si="7"/>
        <v xml:space="preserve">  '(none) ',</v>
      </c>
    </row>
    <row r="325" spans="6:9" x14ac:dyDescent="0.2">
      <c r="F325" s="130">
        <v>1323</v>
      </c>
      <c r="G325" s="122" t="s">
        <v>1526</v>
      </c>
      <c r="H325" s="122"/>
      <c r="I325" s="130" t="str">
        <f t="shared" si="7"/>
        <v xml:space="preserve">  'LC Line Reflection ',</v>
      </c>
    </row>
    <row r="326" spans="6:9" x14ac:dyDescent="0.2">
      <c r="F326" s="130">
        <v>1324</v>
      </c>
      <c r="G326" s="122" t="s">
        <v>3072</v>
      </c>
      <c r="H326" s="122"/>
      <c r="I326" s="130" t="str">
        <f t="shared" si="7"/>
        <v xml:space="preserve">  'LC Line Response Cutoff Frequ ',</v>
      </c>
    </row>
    <row r="327" spans="6:9" x14ac:dyDescent="0.2">
      <c r="F327" s="130">
        <v>1325</v>
      </c>
      <c r="G327" s="122" t="s">
        <v>3061</v>
      </c>
      <c r="H327" s="122"/>
      <c r="I327" s="130" t="str">
        <f t="shared" si="7"/>
        <v xml:space="preserve">  'LC PhaseLk/Line Cutoff Shelving Lvl ',</v>
      </c>
    </row>
    <row r="328" spans="6:9" x14ac:dyDescent="0.2">
      <c r="F328" s="130">
        <v>1326</v>
      </c>
      <c r="G328" s="122" t="s">
        <v>3136</v>
      </c>
      <c r="H328" s="122"/>
      <c r="I328" s="130" t="str">
        <f t="shared" si="7"/>
        <v xml:space="preserve">  'Vib Scan Gearing (Vib Frequ) ',</v>
      </c>
    </row>
    <row r="329" spans="6:9" x14ac:dyDescent="0.2">
      <c r="F329" s="130">
        <v>1327</v>
      </c>
      <c r="G329" s="122" t="s">
        <v>3062</v>
      </c>
      <c r="H329" s="122"/>
      <c r="I329" s="130" t="str">
        <f t="shared" si="7"/>
        <v xml:space="preserve">  'Chorus Dry (Bypass) Lvl ',</v>
      </c>
    </row>
    <row r="330" spans="6:9" x14ac:dyDescent="0.2">
      <c r="F330" s="130">
        <v>1328</v>
      </c>
      <c r="G330" s="122" t="s">
        <v>3063</v>
      </c>
      <c r="H330" s="122"/>
      <c r="I330" s="130" t="str">
        <f t="shared" si="7"/>
        <v xml:space="preserve">  'Chorus Wet (Scanner) Lvl ',</v>
      </c>
    </row>
    <row r="331" spans="6:9" x14ac:dyDescent="0.2">
      <c r="F331" s="130">
        <v>1329</v>
      </c>
      <c r="G331" s="122" t="s">
        <v>499</v>
      </c>
      <c r="H331" s="122"/>
      <c r="I331" s="130" t="str">
        <f t="shared" si="7"/>
        <v xml:space="preserve">  'Modulation @V1 ',</v>
      </c>
    </row>
    <row r="332" spans="6:9" x14ac:dyDescent="0.2">
      <c r="F332" s="130">
        <v>1330</v>
      </c>
      <c r="G332" s="122" t="s">
        <v>504</v>
      </c>
      <c r="H332" s="122"/>
      <c r="I332" s="130" t="str">
        <f t="shared" si="7"/>
        <v xml:space="preserve">  'Modulation @C1 ',</v>
      </c>
    </row>
    <row r="333" spans="6:9" x14ac:dyDescent="0.2">
      <c r="F333" s="130">
        <v>1331</v>
      </c>
      <c r="G333" s="122" t="s">
        <v>500</v>
      </c>
      <c r="H333" s="122"/>
      <c r="I333" s="130" t="str">
        <f t="shared" si="7"/>
        <v xml:space="preserve">  'Modulation @V2 ',</v>
      </c>
    </row>
    <row r="334" spans="6:9" x14ac:dyDescent="0.2">
      <c r="F334" s="130">
        <v>1332</v>
      </c>
      <c r="G334" s="122" t="s">
        <v>503</v>
      </c>
      <c r="H334" s="122"/>
      <c r="I334" s="130" t="str">
        <f t="shared" si="7"/>
        <v xml:space="preserve">  'Modulation @C2 ',</v>
      </c>
    </row>
    <row r="335" spans="6:9" x14ac:dyDescent="0.2">
      <c r="F335" s="130">
        <v>1333</v>
      </c>
      <c r="G335" s="122" t="s">
        <v>501</v>
      </c>
      <c r="H335" s="122"/>
      <c r="I335" s="130" t="str">
        <f t="shared" si="7"/>
        <v xml:space="preserve">  'Modulation @V3 ',</v>
      </c>
    </row>
    <row r="336" spans="6:9" x14ac:dyDescent="0.2">
      <c r="F336" s="130">
        <v>1334</v>
      </c>
      <c r="G336" s="122" t="s">
        <v>502</v>
      </c>
      <c r="H336" s="122"/>
      <c r="I336" s="130" t="str">
        <f t="shared" si="7"/>
        <v xml:space="preserve">  'Modulation @C3 ',</v>
      </c>
    </row>
    <row r="337" spans="6:9" x14ac:dyDescent="0.2">
      <c r="F337" s="130">
        <v>1335</v>
      </c>
      <c r="G337" s="122" t="s">
        <v>1323</v>
      </c>
      <c r="H337" s="122"/>
      <c r="I337" s="130" t="str">
        <f t="shared" si="7"/>
        <v xml:space="preserve">  '(RFU) ',</v>
      </c>
    </row>
    <row r="338" spans="6:9" x14ac:dyDescent="0.2">
      <c r="F338" s="130">
        <v>1336</v>
      </c>
      <c r="G338" s="33" t="s">
        <v>907</v>
      </c>
      <c r="H338" s="33"/>
      <c r="I338" s="130" t="str">
        <f t="shared" si="7"/>
        <v xml:space="preserve">  'PHR Speed Vari Slow (Temp) ',</v>
      </c>
    </row>
    <row r="339" spans="6:9" x14ac:dyDescent="0.2">
      <c r="F339" s="130">
        <v>1337</v>
      </c>
      <c r="G339" s="33" t="s">
        <v>908</v>
      </c>
      <c r="H339" s="33"/>
      <c r="I339" s="130" t="str">
        <f t="shared" si="7"/>
        <v xml:space="preserve">  'PHR Speed Vari Fast (Temp) ',</v>
      </c>
    </row>
    <row r="340" spans="6:9" x14ac:dyDescent="0.2">
      <c r="F340" s="130">
        <v>1338</v>
      </c>
      <c r="G340" s="33" t="s">
        <v>587</v>
      </c>
      <c r="H340" s="33"/>
      <c r="I340" s="130" t="str">
        <f t="shared" si="7"/>
        <v xml:space="preserve">  'PHR Speed Slow (Temp) ',</v>
      </c>
    </row>
    <row r="341" spans="6:9" x14ac:dyDescent="0.2">
      <c r="F341" s="130">
        <v>1339</v>
      </c>
      <c r="G341" s="33" t="s">
        <v>588</v>
      </c>
      <c r="H341" s="33"/>
      <c r="I341" s="130" t="str">
        <f t="shared" si="7"/>
        <v xml:space="preserve">  'PHR Feedback (Temp) ',</v>
      </c>
    </row>
    <row r="342" spans="6:9" x14ac:dyDescent="0.2">
      <c r="F342" s="130">
        <v>1340</v>
      </c>
      <c r="G342" s="33" t="s">
        <v>3064</v>
      </c>
      <c r="H342" s="33"/>
      <c r="I342" s="130" t="str">
        <f t="shared" si="7"/>
        <v xml:space="preserve">  'PHR Lvl Ph1 (Temp) ',</v>
      </c>
    </row>
    <row r="343" spans="6:9" x14ac:dyDescent="0.2">
      <c r="F343" s="130">
        <v>1341</v>
      </c>
      <c r="G343" s="33" t="s">
        <v>3065</v>
      </c>
      <c r="H343" s="33"/>
      <c r="I343" s="130" t="str">
        <f t="shared" si="7"/>
        <v xml:space="preserve">  'PHR Lvl Ph2 (Temp) ',</v>
      </c>
    </row>
    <row r="344" spans="6:9" x14ac:dyDescent="0.2">
      <c r="F344" s="130">
        <v>1342</v>
      </c>
      <c r="G344" s="33" t="s">
        <v>3066</v>
      </c>
      <c r="H344" s="33"/>
      <c r="I344" s="130" t="str">
        <f t="shared" si="7"/>
        <v xml:space="preserve">  'PHR Lvl Ph3 (Temp) ',</v>
      </c>
    </row>
    <row r="345" spans="6:9" x14ac:dyDescent="0.2">
      <c r="F345" s="130">
        <v>1343</v>
      </c>
      <c r="G345" s="33" t="s">
        <v>3067</v>
      </c>
      <c r="H345" s="33"/>
      <c r="I345" s="130" t="str">
        <f t="shared" si="7"/>
        <v xml:space="preserve">  'PHR Lvl Dry (Temp) ',</v>
      </c>
    </row>
    <row r="346" spans="6:9" x14ac:dyDescent="0.2">
      <c r="F346" s="130">
        <v>1344</v>
      </c>
      <c r="G346" s="33" t="s">
        <v>3113</v>
      </c>
      <c r="H346" s="33"/>
      <c r="I346" s="130" t="str">
        <f t="shared" si="7"/>
        <v xml:space="preserve">  'PHR Feedback Inv (Temp) ',</v>
      </c>
    </row>
    <row r="347" spans="6:9" x14ac:dyDescent="0.2">
      <c r="F347" s="130">
        <v>1345</v>
      </c>
      <c r="G347" s="33" t="s">
        <v>909</v>
      </c>
      <c r="H347" s="33"/>
      <c r="I347" s="130" t="str">
        <f t="shared" si="7"/>
        <v xml:space="preserve">  'PHR Ramp Delay (Temp) ',</v>
      </c>
    </row>
    <row r="348" spans="6:9" x14ac:dyDescent="0.2">
      <c r="F348" s="130">
        <v>1346</v>
      </c>
      <c r="G348" s="33" t="s">
        <v>594</v>
      </c>
      <c r="H348" s="33"/>
      <c r="I348" s="130" t="str">
        <f t="shared" si="7"/>
        <v xml:space="preserve">  'PHR Mod Vari Ph1 (Temp) ',</v>
      </c>
    </row>
    <row r="349" spans="6:9" x14ac:dyDescent="0.2">
      <c r="F349" s="130">
        <v>1347</v>
      </c>
      <c r="G349" s="33" t="s">
        <v>595</v>
      </c>
      <c r="H349" s="33"/>
      <c r="I349" s="130" t="str">
        <f t="shared" si="7"/>
        <v xml:space="preserve">  'PHR Mod Vari Ph2 (Temp) ',</v>
      </c>
    </row>
    <row r="350" spans="6:9" x14ac:dyDescent="0.2">
      <c r="F350" s="130">
        <v>1348</v>
      </c>
      <c r="G350" s="33" t="s">
        <v>596</v>
      </c>
      <c r="H350" s="33"/>
      <c r="I350" s="130" t="str">
        <f t="shared" si="7"/>
        <v xml:space="preserve">  'PHR Mod Vari Ph3 (Temp) ',</v>
      </c>
    </row>
    <row r="351" spans="6:9" x14ac:dyDescent="0.2">
      <c r="F351" s="130">
        <v>1349</v>
      </c>
      <c r="G351" s="33" t="s">
        <v>597</v>
      </c>
      <c r="H351" s="33"/>
      <c r="I351" s="130" t="str">
        <f t="shared" si="7"/>
        <v xml:space="preserve">  'PHR Mod Slow Ph1 (Temp) ',</v>
      </c>
    </row>
    <row r="352" spans="6:9" x14ac:dyDescent="0.2">
      <c r="F352" s="130">
        <v>1350</v>
      </c>
      <c r="G352" s="33" t="s">
        <v>598</v>
      </c>
      <c r="H352" s="33"/>
      <c r="I352" s="130" t="str">
        <f t="shared" si="7"/>
        <v xml:space="preserve">  'PHR Mod Slow Ph2 (Temp) ',</v>
      </c>
    </row>
    <row r="353" spans="6:9" x14ac:dyDescent="0.2">
      <c r="F353" s="130">
        <v>1351</v>
      </c>
      <c r="G353" s="33" t="s">
        <v>599</v>
      </c>
      <c r="H353" s="33"/>
      <c r="I353" s="130" t="str">
        <f t="shared" si="7"/>
        <v xml:space="preserve">  'PHR Mod Slow Ph3 (Temp) ',</v>
      </c>
    </row>
    <row r="354" spans="6:9" x14ac:dyDescent="0.2">
      <c r="F354" s="130">
        <v>1352</v>
      </c>
      <c r="G354" s="48" t="s">
        <v>1323</v>
      </c>
      <c r="H354" s="48"/>
      <c r="I354" s="130" t="str">
        <f t="shared" si="7"/>
        <v xml:space="preserve">  '(RFU) ',</v>
      </c>
    </row>
    <row r="355" spans="6:9" x14ac:dyDescent="0.2">
      <c r="F355" s="130">
        <v>1353</v>
      </c>
      <c r="G355" s="236" t="s">
        <v>3137</v>
      </c>
      <c r="H355" s="48"/>
      <c r="I355" s="130" t="str">
        <f t="shared" si="7"/>
        <v xml:space="preserve">  'Keyb Split Point ',</v>
      </c>
    </row>
    <row r="356" spans="6:9" x14ac:dyDescent="0.2">
      <c r="F356" s="130">
        <v>1354</v>
      </c>
      <c r="G356" s="236" t="s">
        <v>3111</v>
      </c>
      <c r="H356" s="48"/>
      <c r="I356" s="130" t="str">
        <f t="shared" si="7"/>
        <v xml:space="preserve">  'Keyb Split Mode ',</v>
      </c>
    </row>
    <row r="357" spans="6:9" x14ac:dyDescent="0.2">
      <c r="F357" s="130">
        <v>1355</v>
      </c>
      <c r="G357" s="236" t="s">
        <v>3112</v>
      </c>
      <c r="H357" s="48"/>
      <c r="I357" s="130" t="str">
        <f t="shared" si="7"/>
        <v xml:space="preserve">  'Keyb Transpose ',</v>
      </c>
    </row>
    <row r="358" spans="6:9" x14ac:dyDescent="0.2">
      <c r="F358" s="130">
        <v>1356</v>
      </c>
      <c r="G358" s="452" t="s">
        <v>516</v>
      </c>
      <c r="H358" s="46" t="s">
        <v>3127</v>
      </c>
      <c r="I358" s="130" t="str">
        <f t="shared" si="7"/>
        <v xml:space="preserve">  'Fatar Early Key Action (Tab)',</v>
      </c>
    </row>
    <row r="359" spans="6:9" x14ac:dyDescent="0.2">
      <c r="F359" s="130">
        <v>1357</v>
      </c>
      <c r="G359" s="46" t="s">
        <v>3191</v>
      </c>
      <c r="H359" s="46" t="s">
        <v>3127</v>
      </c>
      <c r="I359" s="130" t="str">
        <f t="shared" si="7"/>
        <v xml:space="preserve">  'No DB 1 when Perc Off/On (Tab)',</v>
      </c>
    </row>
    <row r="360" spans="6:9" x14ac:dyDescent="0.2">
      <c r="F360" s="130">
        <v>1358</v>
      </c>
      <c r="G360" s="46" t="s">
        <v>2936</v>
      </c>
      <c r="H360" s="46"/>
      <c r="I360" s="130" t="str">
        <f t="shared" si="7"/>
        <v xml:space="preserve">  'DB 16 Foldback Mode ',</v>
      </c>
    </row>
    <row r="361" spans="6:9" x14ac:dyDescent="0.2">
      <c r="F361" s="130">
        <v>1359</v>
      </c>
      <c r="G361" s="46" t="s">
        <v>519</v>
      </c>
      <c r="H361" s="46"/>
      <c r="I361" s="130" t="str">
        <f t="shared" si="7"/>
        <v xml:space="preserve">  'Higher Foldback ',</v>
      </c>
    </row>
    <row r="362" spans="6:9" x14ac:dyDescent="0.2">
      <c r="F362" s="130">
        <v>1360</v>
      </c>
      <c r="G362" s="46" t="s">
        <v>520</v>
      </c>
      <c r="H362" s="46"/>
      <c r="I362" s="130" t="str">
        <f t="shared" si="7"/>
        <v xml:space="preserve">  'Contact Spring Flex ',</v>
      </c>
    </row>
    <row r="363" spans="6:9" x14ac:dyDescent="0.2">
      <c r="F363" s="130">
        <v>1361</v>
      </c>
      <c r="G363" s="46" t="s">
        <v>521</v>
      </c>
      <c r="H363" s="46"/>
      <c r="I363" s="130" t="str">
        <f t="shared" si="7"/>
        <v xml:space="preserve">  'Contact Spring Damping ',</v>
      </c>
    </row>
    <row r="364" spans="6:9" x14ac:dyDescent="0.2">
      <c r="F364" s="130">
        <v>1362</v>
      </c>
      <c r="G364" s="249" t="s">
        <v>3182</v>
      </c>
      <c r="H364" s="35" t="s">
        <v>3127</v>
      </c>
      <c r="I364" s="130" t="str">
        <f t="shared" si="7"/>
        <v xml:space="preserve">  'Perc Ena On Live DB Only (Tab)',</v>
      </c>
    </row>
    <row r="365" spans="6:9" x14ac:dyDescent="0.2">
      <c r="F365" s="130">
        <v>1363</v>
      </c>
      <c r="G365" s="38" t="s">
        <v>3110</v>
      </c>
      <c r="H365" s="38"/>
      <c r="I365" s="130" t="str">
        <f t="shared" si="7"/>
        <v xml:space="preserve">  '(none) ',</v>
      </c>
    </row>
    <row r="366" spans="6:9" x14ac:dyDescent="0.2">
      <c r="F366" s="130">
        <v>1364</v>
      </c>
      <c r="G366" s="38" t="s">
        <v>3110</v>
      </c>
      <c r="H366" s="38"/>
      <c r="I366" s="130" t="str">
        <f t="shared" si="7"/>
        <v xml:space="preserve">  '(none) ',</v>
      </c>
    </row>
    <row r="367" spans="6:9" x14ac:dyDescent="0.2">
      <c r="F367" s="130">
        <v>1365</v>
      </c>
      <c r="G367" s="38" t="s">
        <v>3110</v>
      </c>
      <c r="H367" s="38"/>
      <c r="I367" s="130" t="str">
        <f t="shared" si="7"/>
        <v xml:space="preserve">  '(none) ',</v>
      </c>
    </row>
    <row r="368" spans="6:9" x14ac:dyDescent="0.2">
      <c r="F368" s="130">
        <v>1366</v>
      </c>
      <c r="G368" s="38" t="s">
        <v>3110</v>
      </c>
      <c r="H368" s="38"/>
      <c r="I368" s="130" t="str">
        <f t="shared" si="7"/>
        <v xml:space="preserve">  '(none) ',</v>
      </c>
    </row>
    <row r="369" spans="6:9" x14ac:dyDescent="0.2">
      <c r="F369" s="130">
        <v>1367</v>
      </c>
      <c r="G369" s="38" t="s">
        <v>3110</v>
      </c>
      <c r="H369" s="38"/>
      <c r="I369" s="130" t="str">
        <f t="shared" si="7"/>
        <v xml:space="preserve">  '(none) ',</v>
      </c>
    </row>
    <row r="370" spans="6:9" x14ac:dyDescent="0.2">
      <c r="F370" s="130">
        <v>1368</v>
      </c>
      <c r="G370" s="236" t="s">
        <v>522</v>
      </c>
      <c r="H370" s="47"/>
      <c r="I370" s="130" t="str">
        <f t="shared" si="7"/>
        <v xml:space="preserve">  'MIDI Channel ',</v>
      </c>
    </row>
    <row r="371" spans="6:9" x14ac:dyDescent="0.2">
      <c r="F371" s="130">
        <v>1369</v>
      </c>
      <c r="G371" s="236" t="s">
        <v>523</v>
      </c>
      <c r="H371" s="47"/>
      <c r="I371" s="130" t="str">
        <f t="shared" si="7"/>
        <v xml:space="preserve">  'MIDI Option ',</v>
      </c>
    </row>
    <row r="372" spans="6:9" x14ac:dyDescent="0.2">
      <c r="F372" s="130">
        <v>1370</v>
      </c>
      <c r="G372" s="236" t="s">
        <v>247</v>
      </c>
      <c r="H372" s="47"/>
      <c r="I372" s="130" t="str">
        <f t="shared" si="7"/>
        <v xml:space="preserve">  'MIDI CC Set ',</v>
      </c>
    </row>
    <row r="373" spans="6:9" x14ac:dyDescent="0.2">
      <c r="F373" s="130">
        <v>1371</v>
      </c>
      <c r="G373" s="236" t="s">
        <v>322</v>
      </c>
      <c r="H373" s="47"/>
      <c r="I373" s="130" t="str">
        <f t="shared" si="7"/>
        <v xml:space="preserve">  'MIDI Swell CC ',</v>
      </c>
    </row>
    <row r="374" spans="6:9" x14ac:dyDescent="0.2">
      <c r="F374" s="130">
        <v>1372</v>
      </c>
      <c r="G374" s="236" t="s">
        <v>2933</v>
      </c>
      <c r="H374" s="47"/>
      <c r="I374" s="130" t="str">
        <f t="shared" si="7"/>
        <v xml:space="preserve">  'MIDI Vol CC ',</v>
      </c>
    </row>
    <row r="375" spans="6:9" x14ac:dyDescent="0.2">
      <c r="F375" s="130">
        <v>1373</v>
      </c>
      <c r="G375" s="236" t="s">
        <v>1850</v>
      </c>
      <c r="H375" s="47"/>
      <c r="I375" s="130" t="str">
        <f t="shared" si="7"/>
        <v xml:space="preserve">  'MIDI Local Enable ',</v>
      </c>
    </row>
    <row r="376" spans="6:9" x14ac:dyDescent="0.2">
      <c r="F376" s="130">
        <v>1374</v>
      </c>
      <c r="G376" s="236" t="s">
        <v>1870</v>
      </c>
      <c r="H376" s="48"/>
      <c r="I376" s="130" t="str">
        <f t="shared" si="7"/>
        <v xml:space="preserve">  'MIDI Preset CC ',</v>
      </c>
    </row>
    <row r="377" spans="6:9" x14ac:dyDescent="0.2">
      <c r="F377" s="130">
        <v>1375</v>
      </c>
      <c r="G377" s="236" t="s">
        <v>2567</v>
      </c>
      <c r="H377" s="48"/>
      <c r="I377" s="130" t="str">
        <f t="shared" si="7"/>
        <v xml:space="preserve">  'MIDI Show CC ',</v>
      </c>
    </row>
    <row r="378" spans="6:9" x14ac:dyDescent="0.2">
      <c r="F378" s="130">
        <v>1376</v>
      </c>
      <c r="G378" s="38" t="s">
        <v>3110</v>
      </c>
      <c r="H378" s="38"/>
      <c r="I378" s="130" t="str">
        <f t="shared" si="7"/>
        <v xml:space="preserve">  '(none) ',</v>
      </c>
    </row>
    <row r="379" spans="6:9" x14ac:dyDescent="0.2">
      <c r="F379" s="130">
        <v>1377</v>
      </c>
      <c r="G379" s="38" t="s">
        <v>3110</v>
      </c>
      <c r="H379" s="38"/>
      <c r="I379" s="130" t="str">
        <f t="shared" si="7"/>
        <v xml:space="preserve">  '(none) ',</v>
      </c>
    </row>
    <row r="380" spans="6:9" x14ac:dyDescent="0.2">
      <c r="F380" s="130">
        <v>1378</v>
      </c>
      <c r="G380" s="38" t="s">
        <v>3110</v>
      </c>
      <c r="H380" s="38"/>
      <c r="I380" s="130" t="str">
        <f t="shared" si="7"/>
        <v xml:space="preserve">  '(none) ',</v>
      </c>
    </row>
    <row r="381" spans="6:9" x14ac:dyDescent="0.2">
      <c r="F381" s="130">
        <v>1379</v>
      </c>
      <c r="G381" s="38" t="s">
        <v>3110</v>
      </c>
      <c r="H381" s="38"/>
      <c r="I381" s="130" t="str">
        <f t="shared" si="7"/>
        <v xml:space="preserve">  '(none) ',</v>
      </c>
    </row>
    <row r="382" spans="6:9" x14ac:dyDescent="0.2">
      <c r="F382" s="130">
        <v>1380</v>
      </c>
      <c r="G382" s="38" t="s">
        <v>3110</v>
      </c>
      <c r="H382" s="38"/>
      <c r="I382" s="130" t="str">
        <f t="shared" si="7"/>
        <v xml:space="preserve">  '(none) ',</v>
      </c>
    </row>
    <row r="383" spans="6:9" x14ac:dyDescent="0.2">
      <c r="F383" s="130">
        <v>1381</v>
      </c>
      <c r="G383" s="38" t="s">
        <v>3110</v>
      </c>
      <c r="H383" s="38"/>
      <c r="I383" s="130" t="str">
        <f t="shared" si="7"/>
        <v xml:space="preserve">  '(none) ',</v>
      </c>
    </row>
    <row r="384" spans="6:9" x14ac:dyDescent="0.2">
      <c r="F384" s="130">
        <v>1382</v>
      </c>
      <c r="G384" s="38" t="s">
        <v>3110</v>
      </c>
      <c r="H384" s="38"/>
      <c r="I384" s="130" t="str">
        <f t="shared" si="7"/>
        <v xml:space="preserve">  '(none) ',</v>
      </c>
    </row>
    <row r="385" spans="6:9" x14ac:dyDescent="0.2">
      <c r="F385" s="130">
        <v>1383</v>
      </c>
      <c r="G385" s="38" t="s">
        <v>3110</v>
      </c>
      <c r="H385" s="38"/>
      <c r="I385" s="130" t="str">
        <f t="shared" si="7"/>
        <v xml:space="preserve">  '(none) ',</v>
      </c>
    </row>
    <row r="386" spans="6:9" x14ac:dyDescent="0.2">
      <c r="F386" s="130">
        <v>1384</v>
      </c>
      <c r="G386" s="46" t="s">
        <v>403</v>
      </c>
      <c r="H386" s="46"/>
      <c r="I386" s="130" t="str">
        <f t="shared" si="7"/>
        <v xml:space="preserve">  'Preamp Swell Type ',</v>
      </c>
    </row>
    <row r="387" spans="6:9" x14ac:dyDescent="0.2">
      <c r="F387" s="130">
        <v>1385</v>
      </c>
      <c r="G387" s="45" t="s">
        <v>531</v>
      </c>
      <c r="H387" s="45"/>
      <c r="I387" s="130" t="str">
        <f t="shared" ref="I387:I450" si="8">CONCATENATE("  '",G387," ",H387,"',")</f>
        <v xml:space="preserve">  'TG Tuning Set ',</v>
      </c>
    </row>
    <row r="388" spans="6:9" x14ac:dyDescent="0.2">
      <c r="F388" s="130">
        <v>1386</v>
      </c>
      <c r="G388" s="45" t="s">
        <v>203</v>
      </c>
      <c r="H388" s="45"/>
      <c r="I388" s="130" t="str">
        <f t="shared" si="8"/>
        <v xml:space="preserve">  'TG Size ',</v>
      </c>
    </row>
    <row r="389" spans="6:9" x14ac:dyDescent="0.2">
      <c r="F389" s="130">
        <v>1387</v>
      </c>
      <c r="G389" s="45" t="s">
        <v>248</v>
      </c>
      <c r="H389" s="45"/>
      <c r="I389" s="130" t="str">
        <f t="shared" si="8"/>
        <v xml:space="preserve">  'TG Fixed Taper Value ',</v>
      </c>
    </row>
    <row r="390" spans="6:9" x14ac:dyDescent="0.2">
      <c r="F390" s="130">
        <v>1388</v>
      </c>
      <c r="G390" s="45" t="s">
        <v>204</v>
      </c>
      <c r="H390" s="45"/>
      <c r="I390" s="130" t="str">
        <f t="shared" si="8"/>
        <v xml:space="preserve">  'TG WaveSet ',</v>
      </c>
    </row>
    <row r="391" spans="6:9" x14ac:dyDescent="0.2">
      <c r="F391" s="130">
        <v>1389</v>
      </c>
      <c r="G391" s="45" t="s">
        <v>205</v>
      </c>
      <c r="H391" s="45"/>
      <c r="I391" s="130" t="str">
        <f t="shared" si="8"/>
        <v xml:space="preserve">  'TG Flutter ',</v>
      </c>
    </row>
    <row r="392" spans="6:9" x14ac:dyDescent="0.2">
      <c r="F392" s="130">
        <v>1390</v>
      </c>
      <c r="G392" s="45" t="s">
        <v>206</v>
      </c>
      <c r="H392" s="45"/>
      <c r="I392" s="130" t="str">
        <f t="shared" si="8"/>
        <v xml:space="preserve">  'TG Leakage ',</v>
      </c>
    </row>
    <row r="393" spans="6:9" x14ac:dyDescent="0.2">
      <c r="F393" s="130">
        <v>1391</v>
      </c>
      <c r="G393" s="46" t="s">
        <v>1322</v>
      </c>
      <c r="H393" s="46"/>
      <c r="I393" s="130" t="str">
        <f t="shared" si="8"/>
        <v xml:space="preserve">  'Generator Tuning ',</v>
      </c>
    </row>
    <row r="394" spans="6:9" x14ac:dyDescent="0.2">
      <c r="F394" s="130">
        <v>1392</v>
      </c>
      <c r="G394" s="46" t="s">
        <v>568</v>
      </c>
      <c r="H394" s="46"/>
      <c r="I394" s="130" t="str">
        <f t="shared" si="8"/>
        <v xml:space="preserve">  'Tapering/Cap Set ',</v>
      </c>
    </row>
    <row r="395" spans="6:9" x14ac:dyDescent="0.2">
      <c r="F395" s="130">
        <v>1393</v>
      </c>
      <c r="G395" s="46" t="s">
        <v>810</v>
      </c>
      <c r="H395" s="46"/>
      <c r="I395" s="130" t="str">
        <f t="shared" si="8"/>
        <v xml:space="preserve">  'LC Filter Fac ',</v>
      </c>
    </row>
    <row r="396" spans="6:9" x14ac:dyDescent="0.2">
      <c r="F396" s="130">
        <v>1394</v>
      </c>
      <c r="G396" s="45" t="s">
        <v>1243</v>
      </c>
      <c r="H396" s="45"/>
      <c r="I396" s="130" t="str">
        <f t="shared" si="8"/>
        <v xml:space="preserve">  'TG Bottom 16 Octave Taper Val ',</v>
      </c>
    </row>
    <row r="397" spans="6:9" x14ac:dyDescent="0.2">
      <c r="F397" s="130">
        <v>1395</v>
      </c>
      <c r="G397" s="452" t="s">
        <v>515</v>
      </c>
      <c r="H397" s="46"/>
      <c r="I397" s="130" t="str">
        <f t="shared" si="8"/>
        <v xml:space="preserve">  'Generator Transpose ',</v>
      </c>
    </row>
    <row r="398" spans="6:9" x14ac:dyDescent="0.2">
      <c r="F398" s="130">
        <v>1396</v>
      </c>
      <c r="G398" s="38" t="s">
        <v>3110</v>
      </c>
      <c r="H398" s="38"/>
      <c r="I398" s="130" t="str">
        <f t="shared" si="8"/>
        <v xml:space="preserve">  '(none) ',</v>
      </c>
    </row>
    <row r="399" spans="6:9" x14ac:dyDescent="0.2">
      <c r="F399" s="130">
        <v>1397</v>
      </c>
      <c r="G399" s="38" t="s">
        <v>3110</v>
      </c>
      <c r="H399" s="38"/>
      <c r="I399" s="130" t="str">
        <f t="shared" si="8"/>
        <v xml:space="preserve">  '(none) ',</v>
      </c>
    </row>
    <row r="400" spans="6:9" x14ac:dyDescent="0.2">
      <c r="F400" s="130">
        <v>1398</v>
      </c>
      <c r="G400" s="38" t="s">
        <v>3110</v>
      </c>
      <c r="H400" s="38"/>
      <c r="I400" s="130" t="str">
        <f t="shared" si="8"/>
        <v xml:space="preserve">  '(none) ',</v>
      </c>
    </row>
    <row r="401" spans="6:9" x14ac:dyDescent="0.2">
      <c r="F401" s="130">
        <v>1399</v>
      </c>
      <c r="G401" s="38" t="s">
        <v>3110</v>
      </c>
      <c r="H401" s="38"/>
      <c r="I401" s="130" t="str">
        <f t="shared" si="8"/>
        <v xml:space="preserve">  '(none) ',</v>
      </c>
    </row>
    <row r="402" spans="6:9" x14ac:dyDescent="0.2">
      <c r="F402" s="130">
        <v>1400</v>
      </c>
      <c r="G402" s="236" t="s">
        <v>2937</v>
      </c>
      <c r="H402" s="48"/>
      <c r="I402" s="130" t="str">
        <f t="shared" si="8"/>
        <v xml:space="preserve">  'Reverb Lvl 1 ',</v>
      </c>
    </row>
    <row r="403" spans="6:9" x14ac:dyDescent="0.2">
      <c r="F403" s="130">
        <v>1401</v>
      </c>
      <c r="G403" s="236" t="s">
        <v>2938</v>
      </c>
      <c r="H403" s="48"/>
      <c r="I403" s="130" t="str">
        <f t="shared" si="8"/>
        <v xml:space="preserve">  'Reverb Lvl 2 ',</v>
      </c>
    </row>
    <row r="404" spans="6:9" x14ac:dyDescent="0.2">
      <c r="F404" s="130">
        <v>1402</v>
      </c>
      <c r="G404" s="236" t="s">
        <v>2939</v>
      </c>
      <c r="H404" s="48"/>
      <c r="I404" s="130" t="str">
        <f t="shared" si="8"/>
        <v xml:space="preserve">  'Reverb Lvl 3 ',</v>
      </c>
    </row>
    <row r="405" spans="6:9" x14ac:dyDescent="0.2">
      <c r="F405" s="130">
        <v>1403</v>
      </c>
      <c r="G405" s="38" t="s">
        <v>3110</v>
      </c>
      <c r="H405" s="38"/>
      <c r="I405" s="130" t="str">
        <f t="shared" si="8"/>
        <v xml:space="preserve">  '(none) ',</v>
      </c>
    </row>
    <row r="406" spans="6:9" x14ac:dyDescent="0.2">
      <c r="F406" s="130">
        <v>1404</v>
      </c>
      <c r="G406" s="38" t="s">
        <v>3110</v>
      </c>
      <c r="H406" s="38"/>
      <c r="I406" s="130" t="str">
        <f t="shared" si="8"/>
        <v xml:space="preserve">  '(none) ',</v>
      </c>
    </row>
    <row r="407" spans="6:9" x14ac:dyDescent="0.2">
      <c r="F407" s="130">
        <v>1405</v>
      </c>
      <c r="G407" s="38" t="s">
        <v>3110</v>
      </c>
      <c r="H407" s="38"/>
      <c r="I407" s="130" t="str">
        <f t="shared" si="8"/>
        <v xml:space="preserve">  '(none) ',</v>
      </c>
    </row>
    <row r="408" spans="6:9" x14ac:dyDescent="0.2">
      <c r="F408" s="130">
        <v>1406</v>
      </c>
      <c r="G408" s="38" t="s">
        <v>3110</v>
      </c>
      <c r="H408" s="38"/>
      <c r="I408" s="130" t="str">
        <f t="shared" si="8"/>
        <v xml:space="preserve">  '(none) ',</v>
      </c>
    </row>
    <row r="409" spans="6:9" x14ac:dyDescent="0.2">
      <c r="F409" s="130">
        <v>1407</v>
      </c>
      <c r="G409" s="38" t="s">
        <v>3110</v>
      </c>
      <c r="H409" s="38"/>
      <c r="I409" s="130" t="str">
        <f t="shared" si="8"/>
        <v xml:space="preserve">  '(none) ',</v>
      </c>
    </row>
    <row r="410" spans="6:9" x14ac:dyDescent="0.2">
      <c r="F410" s="130">
        <v>1408</v>
      </c>
      <c r="G410" s="236" t="s">
        <v>3173</v>
      </c>
      <c r="H410" s="236"/>
      <c r="I410" s="130" t="str">
        <f t="shared" si="8"/>
        <v xml:space="preserve">  'Current Mixt Setup ',</v>
      </c>
    </row>
    <row r="411" spans="6:9" x14ac:dyDescent="0.2">
      <c r="F411" s="130">
        <v>1409</v>
      </c>
      <c r="G411" s="236" t="s">
        <v>3174</v>
      </c>
      <c r="H411" s="236"/>
      <c r="I411" s="130" t="str">
        <f t="shared" si="8"/>
        <v xml:space="preserve">  'Current Vibrato Setup ',</v>
      </c>
    </row>
    <row r="412" spans="6:9" x14ac:dyDescent="0.2">
      <c r="F412" s="130">
        <v>1410</v>
      </c>
      <c r="G412" s="236" t="s">
        <v>3175</v>
      </c>
      <c r="H412" s="236"/>
      <c r="I412" s="130" t="str">
        <f t="shared" si="8"/>
        <v xml:space="preserve">  'Current Phasing Setup ',</v>
      </c>
    </row>
    <row r="413" spans="6:9" x14ac:dyDescent="0.2">
      <c r="F413" s="130">
        <v>1411</v>
      </c>
      <c r="G413" s="236" t="s">
        <v>3176</v>
      </c>
      <c r="H413" s="236"/>
      <c r="I413" s="130" t="str">
        <f t="shared" si="8"/>
        <v xml:space="preserve">  'Current Percussion Menu ',</v>
      </c>
    </row>
    <row r="414" spans="6:9" x14ac:dyDescent="0.2">
      <c r="F414" s="130">
        <v>1412</v>
      </c>
      <c r="G414" s="236" t="s">
        <v>3177</v>
      </c>
      <c r="H414" s="236"/>
      <c r="I414" s="130" t="str">
        <f t="shared" si="8"/>
        <v xml:space="preserve">  'Current Reverb Menu ',</v>
      </c>
    </row>
    <row r="415" spans="6:9" x14ac:dyDescent="0.2">
      <c r="F415" s="130">
        <v>1413</v>
      </c>
      <c r="G415" s="38" t="s">
        <v>3110</v>
      </c>
      <c r="H415" s="38"/>
      <c r="I415" s="130" t="str">
        <f t="shared" si="8"/>
        <v xml:space="preserve">  '(none) ',</v>
      </c>
    </row>
    <row r="416" spans="6:9" x14ac:dyDescent="0.2">
      <c r="F416" s="130">
        <v>1414</v>
      </c>
      <c r="G416" s="38" t="s">
        <v>3110</v>
      </c>
      <c r="H416" s="38"/>
      <c r="I416" s="130" t="str">
        <f t="shared" si="8"/>
        <v xml:space="preserve">  '(none) ',</v>
      </c>
    </row>
    <row r="417" spans="6:9" x14ac:dyDescent="0.2">
      <c r="F417" s="130">
        <v>1415</v>
      </c>
      <c r="G417" s="38" t="s">
        <v>3110</v>
      </c>
      <c r="H417" s="38"/>
      <c r="I417" s="130" t="str">
        <f t="shared" si="8"/>
        <v xml:space="preserve">  '(none) ',</v>
      </c>
    </row>
    <row r="418" spans="6:9" x14ac:dyDescent="0.2">
      <c r="F418" s="130">
        <v>1416</v>
      </c>
      <c r="G418" s="46" t="s">
        <v>3155</v>
      </c>
      <c r="H418" s="46"/>
      <c r="I418" s="130" t="str">
        <f t="shared" si="8"/>
        <v xml:space="preserve">  'Mixt DB 10, Lvl from BusB 9 ',</v>
      </c>
    </row>
    <row r="419" spans="6:9" x14ac:dyDescent="0.2">
      <c r="F419" s="130">
        <v>1417</v>
      </c>
      <c r="G419" s="46" t="s">
        <v>3156</v>
      </c>
      <c r="H419" s="46"/>
      <c r="I419" s="130" t="str">
        <f t="shared" si="8"/>
        <v xml:space="preserve">  'Mixt DB 10, Lvl from BusB 10 ',</v>
      </c>
    </row>
    <row r="420" spans="6:9" x14ac:dyDescent="0.2">
      <c r="F420" s="130">
        <v>1418</v>
      </c>
      <c r="G420" s="46" t="s">
        <v>3157</v>
      </c>
      <c r="H420" s="46"/>
      <c r="I420" s="130" t="str">
        <f t="shared" si="8"/>
        <v xml:space="preserve">  'Mixt DB 10, Lvl from BusB 11 ',</v>
      </c>
    </row>
    <row r="421" spans="6:9" x14ac:dyDescent="0.2">
      <c r="F421" s="130">
        <v>1419</v>
      </c>
      <c r="G421" s="46" t="s">
        <v>3158</v>
      </c>
      <c r="H421" s="46"/>
      <c r="I421" s="130" t="str">
        <f t="shared" si="8"/>
        <v xml:space="preserve">  'Mixt DB 10, Lvl from BusB 12 ',</v>
      </c>
    </row>
    <row r="422" spans="6:9" x14ac:dyDescent="0.2">
      <c r="F422" s="130">
        <v>1420</v>
      </c>
      <c r="G422" s="46" t="s">
        <v>3159</v>
      </c>
      <c r="H422" s="46"/>
      <c r="I422" s="130" t="str">
        <f t="shared" si="8"/>
        <v xml:space="preserve">  'Mixt DB 10, Lvl from BusB 13 ',</v>
      </c>
    </row>
    <row r="423" spans="6:9" x14ac:dyDescent="0.2">
      <c r="F423" s="130">
        <v>1421</v>
      </c>
      <c r="G423" s="46" t="s">
        <v>3160</v>
      </c>
      <c r="H423" s="46"/>
      <c r="I423" s="130" t="str">
        <f t="shared" si="8"/>
        <v xml:space="preserve">  'Mixt DB 10, Lvl from BusB 14 ',</v>
      </c>
    </row>
    <row r="424" spans="6:9" x14ac:dyDescent="0.2">
      <c r="F424" s="130">
        <v>1422</v>
      </c>
      <c r="G424" s="38" t="s">
        <v>3110</v>
      </c>
      <c r="H424" s="38"/>
      <c r="I424" s="130" t="str">
        <f t="shared" si="8"/>
        <v xml:space="preserve">  '(none) ',</v>
      </c>
    </row>
    <row r="425" spans="6:9" x14ac:dyDescent="0.2">
      <c r="F425" s="130">
        <v>1423</v>
      </c>
      <c r="G425" s="38" t="s">
        <v>3110</v>
      </c>
      <c r="H425" s="38"/>
      <c r="I425" s="130" t="str">
        <f t="shared" si="8"/>
        <v xml:space="preserve">  '(none) ',</v>
      </c>
    </row>
    <row r="426" spans="6:9" x14ac:dyDescent="0.2">
      <c r="F426" s="130">
        <v>1424</v>
      </c>
      <c r="G426" s="48" t="s">
        <v>3161</v>
      </c>
      <c r="H426" s="48"/>
      <c r="I426" s="130" t="str">
        <f t="shared" si="8"/>
        <v xml:space="preserve">  'Mixt DB 11, Lvl from BusB 9 ',</v>
      </c>
    </row>
    <row r="427" spans="6:9" x14ac:dyDescent="0.2">
      <c r="F427" s="130">
        <v>1425</v>
      </c>
      <c r="G427" s="48" t="s">
        <v>3162</v>
      </c>
      <c r="H427" s="48"/>
      <c r="I427" s="130" t="str">
        <f t="shared" si="8"/>
        <v xml:space="preserve">  'Mixt DB 11, Lvl from BusB 10 ',</v>
      </c>
    </row>
    <row r="428" spans="6:9" x14ac:dyDescent="0.2">
      <c r="F428" s="130">
        <v>1426</v>
      </c>
      <c r="G428" s="48" t="s">
        <v>3163</v>
      </c>
      <c r="H428" s="48"/>
      <c r="I428" s="130" t="str">
        <f t="shared" si="8"/>
        <v xml:space="preserve">  'Mixt DB 11, Lvl from BusB 11 ',</v>
      </c>
    </row>
    <row r="429" spans="6:9" x14ac:dyDescent="0.2">
      <c r="F429" s="130">
        <v>1427</v>
      </c>
      <c r="G429" s="48" t="s">
        <v>3164</v>
      </c>
      <c r="H429" s="48"/>
      <c r="I429" s="130" t="str">
        <f t="shared" si="8"/>
        <v xml:space="preserve">  'Mixt DB 11, Lvl from BusB 12 ',</v>
      </c>
    </row>
    <row r="430" spans="6:9" x14ac:dyDescent="0.2">
      <c r="F430" s="130">
        <v>1428</v>
      </c>
      <c r="G430" s="48" t="s">
        <v>3165</v>
      </c>
      <c r="H430" s="48"/>
      <c r="I430" s="130" t="str">
        <f t="shared" si="8"/>
        <v xml:space="preserve">  'Mixt DB 11, Lvl from BusB 13 ',</v>
      </c>
    </row>
    <row r="431" spans="6:9" x14ac:dyDescent="0.2">
      <c r="F431" s="130">
        <v>1429</v>
      </c>
      <c r="G431" s="48" t="s">
        <v>3166</v>
      </c>
      <c r="H431" s="48"/>
      <c r="I431" s="130" t="str">
        <f t="shared" si="8"/>
        <v xml:space="preserve">  'Mixt DB 11, Lvl from BusB 14 ',</v>
      </c>
    </row>
    <row r="432" spans="6:9" x14ac:dyDescent="0.2">
      <c r="F432" s="130">
        <v>1430</v>
      </c>
      <c r="G432" s="38" t="s">
        <v>3110</v>
      </c>
      <c r="H432" s="38"/>
      <c r="I432" s="130" t="str">
        <f t="shared" si="8"/>
        <v xml:space="preserve">  '(none) ',</v>
      </c>
    </row>
    <row r="433" spans="6:9" x14ac:dyDescent="0.2">
      <c r="F433" s="130">
        <v>1431</v>
      </c>
      <c r="G433" s="38" t="s">
        <v>3110</v>
      </c>
      <c r="H433" s="38"/>
      <c r="I433" s="130" t="str">
        <f t="shared" si="8"/>
        <v xml:space="preserve">  '(none) ',</v>
      </c>
    </row>
    <row r="434" spans="6:9" x14ac:dyDescent="0.2">
      <c r="F434" s="130">
        <v>1432</v>
      </c>
      <c r="G434" s="46" t="s">
        <v>3167</v>
      </c>
      <c r="H434" s="46"/>
      <c r="I434" s="130" t="str">
        <f t="shared" si="8"/>
        <v xml:space="preserve">  'Mixt DB 12, Lvl from BusB 9 ',</v>
      </c>
    </row>
    <row r="435" spans="6:9" x14ac:dyDescent="0.2">
      <c r="F435" s="130">
        <v>1433</v>
      </c>
      <c r="G435" s="46" t="s">
        <v>3168</v>
      </c>
      <c r="H435" s="46"/>
      <c r="I435" s="130" t="str">
        <f t="shared" si="8"/>
        <v xml:space="preserve">  'Mixt DB 12, Lvl from BusB 10 ',</v>
      </c>
    </row>
    <row r="436" spans="6:9" x14ac:dyDescent="0.2">
      <c r="F436" s="130">
        <v>1434</v>
      </c>
      <c r="G436" s="46" t="s">
        <v>3169</v>
      </c>
      <c r="H436" s="46"/>
      <c r="I436" s="130" t="str">
        <f t="shared" si="8"/>
        <v xml:space="preserve">  'Mixt DB 12, Lvl from BusB 11 ',</v>
      </c>
    </row>
    <row r="437" spans="6:9" x14ac:dyDescent="0.2">
      <c r="F437" s="130">
        <v>1435</v>
      </c>
      <c r="G437" s="46" t="s">
        <v>3170</v>
      </c>
      <c r="H437" s="46"/>
      <c r="I437" s="130" t="str">
        <f t="shared" si="8"/>
        <v xml:space="preserve">  'Mixt DB 12, Lvl from BusB 12 ',</v>
      </c>
    </row>
    <row r="438" spans="6:9" x14ac:dyDescent="0.2">
      <c r="F438" s="130">
        <v>1436</v>
      </c>
      <c r="G438" s="46" t="s">
        <v>3171</v>
      </c>
      <c r="H438" s="46"/>
      <c r="I438" s="130" t="str">
        <f t="shared" si="8"/>
        <v xml:space="preserve">  'Mixt DB 12, Lvl from BusB 13 ',</v>
      </c>
    </row>
    <row r="439" spans="6:9" x14ac:dyDescent="0.2">
      <c r="F439" s="130">
        <v>1437</v>
      </c>
      <c r="G439" s="46" t="s">
        <v>3172</v>
      </c>
      <c r="H439" s="46"/>
      <c r="I439" s="130" t="str">
        <f t="shared" si="8"/>
        <v xml:space="preserve">  'Mixt DB 12, Lvl from BusB 14 ',</v>
      </c>
    </row>
    <row r="440" spans="6:9" x14ac:dyDescent="0.2">
      <c r="F440" s="130">
        <v>1438</v>
      </c>
      <c r="G440" s="38" t="s">
        <v>3110</v>
      </c>
      <c r="H440" s="38"/>
      <c r="I440" s="130" t="str">
        <f t="shared" si="8"/>
        <v xml:space="preserve">  '(none) ',</v>
      </c>
    </row>
    <row r="441" spans="6:9" x14ac:dyDescent="0.2">
      <c r="F441" s="130">
        <v>1439</v>
      </c>
      <c r="G441" s="38" t="s">
        <v>3110</v>
      </c>
      <c r="H441" s="38"/>
      <c r="I441" s="130" t="str">
        <f t="shared" si="8"/>
        <v xml:space="preserve">  '(none) ',</v>
      </c>
    </row>
    <row r="442" spans="6:9" x14ac:dyDescent="0.2">
      <c r="F442" s="130">
        <v>1440</v>
      </c>
      <c r="G442" s="38" t="s">
        <v>3110</v>
      </c>
      <c r="H442" s="38"/>
      <c r="I442" s="130" t="str">
        <f t="shared" si="8"/>
        <v xml:space="preserve">  '(none) ',</v>
      </c>
    </row>
    <row r="443" spans="6:9" x14ac:dyDescent="0.2">
      <c r="F443" s="130">
        <v>1441</v>
      </c>
      <c r="G443" s="38" t="s">
        <v>3110</v>
      </c>
      <c r="H443" s="38"/>
      <c r="I443" s="130" t="str">
        <f t="shared" si="8"/>
        <v xml:space="preserve">  '(none) ',</v>
      </c>
    </row>
    <row r="444" spans="6:9" x14ac:dyDescent="0.2">
      <c r="F444" s="130">
        <v>1442</v>
      </c>
      <c r="G444" s="38" t="s">
        <v>3110</v>
      </c>
      <c r="H444" s="38"/>
      <c r="I444" s="130" t="str">
        <f t="shared" si="8"/>
        <v xml:space="preserve">  '(none) ',</v>
      </c>
    </row>
    <row r="445" spans="6:9" x14ac:dyDescent="0.2">
      <c r="F445" s="130">
        <v>1443</v>
      </c>
      <c r="G445" s="38" t="s">
        <v>3110</v>
      </c>
      <c r="H445" s="38"/>
      <c r="I445" s="130" t="str">
        <f t="shared" si="8"/>
        <v xml:space="preserve">  '(none) ',</v>
      </c>
    </row>
    <row r="446" spans="6:9" x14ac:dyDescent="0.2">
      <c r="F446" s="130">
        <v>1444</v>
      </c>
      <c r="G446" s="38" t="s">
        <v>3110</v>
      </c>
      <c r="H446" s="38"/>
      <c r="I446" s="130" t="str">
        <f t="shared" si="8"/>
        <v xml:space="preserve">  '(none) ',</v>
      </c>
    </row>
    <row r="447" spans="6:9" x14ac:dyDescent="0.2">
      <c r="F447" s="130">
        <v>1445</v>
      </c>
      <c r="G447" s="38" t="s">
        <v>3110</v>
      </c>
      <c r="H447" s="38"/>
      <c r="I447" s="130" t="str">
        <f t="shared" si="8"/>
        <v xml:space="preserve">  '(none) ',</v>
      </c>
    </row>
    <row r="448" spans="6:9" x14ac:dyDescent="0.2">
      <c r="F448" s="130">
        <v>1446</v>
      </c>
      <c r="G448" s="38" t="s">
        <v>3110</v>
      </c>
      <c r="H448" s="38"/>
      <c r="I448" s="130" t="str">
        <f t="shared" si="8"/>
        <v xml:space="preserve">  '(none) ',</v>
      </c>
    </row>
    <row r="449" spans="6:9" x14ac:dyDescent="0.2">
      <c r="F449" s="130">
        <v>1447</v>
      </c>
      <c r="G449" s="38" t="s">
        <v>3110</v>
      </c>
      <c r="H449" s="38"/>
      <c r="I449" s="130" t="str">
        <f t="shared" si="8"/>
        <v xml:space="preserve">  '(none) ',</v>
      </c>
    </row>
    <row r="450" spans="6:9" x14ac:dyDescent="0.2">
      <c r="F450" s="130">
        <v>1448</v>
      </c>
      <c r="G450" s="45" t="s">
        <v>3085</v>
      </c>
      <c r="H450" s="45"/>
      <c r="I450" s="130" t="str">
        <f t="shared" si="8"/>
        <v xml:space="preserve">  'RotaryCtr Horn Slow Time ',</v>
      </c>
    </row>
    <row r="451" spans="6:9" x14ac:dyDescent="0.2">
      <c r="F451" s="130">
        <v>1449</v>
      </c>
      <c r="G451" s="45" t="s">
        <v>3086</v>
      </c>
      <c r="H451" s="45"/>
      <c r="I451" s="130" t="str">
        <f t="shared" ref="I451:I512" si="9">CONCATENATE("  '",G451," ",H451,"',")</f>
        <v xml:space="preserve">  'RotaryCtr Rotor Slow Time ',</v>
      </c>
    </row>
    <row r="452" spans="6:9" x14ac:dyDescent="0.2">
      <c r="F452" s="130">
        <v>1450</v>
      </c>
      <c r="G452" s="45" t="s">
        <v>3087</v>
      </c>
      <c r="H452" s="45"/>
      <c r="I452" s="130" t="str">
        <f t="shared" si="9"/>
        <v xml:space="preserve">  'RotaryCtr Horn Fast Time ',</v>
      </c>
    </row>
    <row r="453" spans="6:9" x14ac:dyDescent="0.2">
      <c r="F453" s="130">
        <v>1451</v>
      </c>
      <c r="G453" s="45" t="s">
        <v>3088</v>
      </c>
      <c r="H453" s="45"/>
      <c r="I453" s="130" t="str">
        <f t="shared" si="9"/>
        <v xml:space="preserve">  'RotaryCtr Rotor Fast Time ',</v>
      </c>
    </row>
    <row r="454" spans="6:9" x14ac:dyDescent="0.2">
      <c r="F454" s="130">
        <v>1452</v>
      </c>
      <c r="G454" s="45" t="s">
        <v>3089</v>
      </c>
      <c r="H454" s="45"/>
      <c r="I454" s="130" t="str">
        <f t="shared" si="9"/>
        <v xml:space="preserve">  'RotaryCtr Horn Ramp Up Time ',</v>
      </c>
    </row>
    <row r="455" spans="6:9" x14ac:dyDescent="0.2">
      <c r="F455" s="130">
        <v>1453</v>
      </c>
      <c r="G455" s="45" t="s">
        <v>3090</v>
      </c>
      <c r="H455" s="45"/>
      <c r="I455" s="130" t="str">
        <f t="shared" si="9"/>
        <v xml:space="preserve">  'RotaryCtr Rotor Ramp Up Time ',</v>
      </c>
    </row>
    <row r="456" spans="6:9" x14ac:dyDescent="0.2">
      <c r="F456" s="130">
        <v>1454</v>
      </c>
      <c r="G456" s="45" t="s">
        <v>3091</v>
      </c>
      <c r="H456" s="45"/>
      <c r="I456" s="130" t="str">
        <f t="shared" si="9"/>
        <v xml:space="preserve">  'RotaryCtr Horn Ramp Down Time ',</v>
      </c>
    </row>
    <row r="457" spans="6:9" x14ac:dyDescent="0.2">
      <c r="F457" s="130">
        <v>1455</v>
      </c>
      <c r="G457" s="45" t="s">
        <v>3092</v>
      </c>
      <c r="H457" s="45"/>
      <c r="I457" s="130" t="str">
        <f t="shared" si="9"/>
        <v xml:space="preserve">  'RotaryCtr Rotor Ramp Down Time ',</v>
      </c>
    </row>
    <row r="458" spans="6:9" x14ac:dyDescent="0.2">
      <c r="F458" s="130">
        <v>1456</v>
      </c>
      <c r="G458" s="46" t="s">
        <v>3179</v>
      </c>
      <c r="H458" s="45"/>
      <c r="I458" s="130" t="str">
        <f t="shared" si="9"/>
        <v xml:space="preserve">  'RotaryCtr Speaker Throb ',</v>
      </c>
    </row>
    <row r="459" spans="6:9" x14ac:dyDescent="0.2">
      <c r="F459" s="130">
        <v>1457</v>
      </c>
      <c r="G459" s="45" t="s">
        <v>3093</v>
      </c>
      <c r="H459" s="45"/>
      <c r="I459" s="130" t="str">
        <f t="shared" si="9"/>
        <v xml:space="preserve">  'RotaryCtr Speaker Spread ',</v>
      </c>
    </row>
    <row r="460" spans="6:9" x14ac:dyDescent="0.2">
      <c r="F460" s="130">
        <v>1458</v>
      </c>
      <c r="G460" s="45" t="s">
        <v>3094</v>
      </c>
      <c r="H460" s="45"/>
      <c r="I460" s="130" t="str">
        <f t="shared" si="9"/>
        <v xml:space="preserve">  'RotaryCtr Speaker Balance ',</v>
      </c>
    </row>
    <row r="461" spans="6:9" x14ac:dyDescent="0.2">
      <c r="F461" s="130">
        <v>1459</v>
      </c>
      <c r="G461" s="46" t="s">
        <v>3180</v>
      </c>
      <c r="H461" s="46" t="s">
        <v>3127</v>
      </c>
      <c r="I461" s="130" t="str">
        <f t="shared" si="9"/>
        <v xml:space="preserve">  'Sync PHR to Rotary (Tab)',</v>
      </c>
    </row>
    <row r="462" spans="6:9" x14ac:dyDescent="0.2">
      <c r="F462" s="130">
        <v>1460</v>
      </c>
      <c r="G462" s="38" t="s">
        <v>3110</v>
      </c>
      <c r="H462" s="38"/>
      <c r="I462" s="130" t="str">
        <f t="shared" si="9"/>
        <v xml:space="preserve">  '(none) ',</v>
      </c>
    </row>
    <row r="463" spans="6:9" x14ac:dyDescent="0.2">
      <c r="F463" s="130">
        <v>1461</v>
      </c>
      <c r="G463" s="38" t="s">
        <v>3110</v>
      </c>
      <c r="H463" s="38"/>
      <c r="I463" s="130" t="str">
        <f t="shared" si="9"/>
        <v xml:space="preserve">  '(none) ',</v>
      </c>
    </row>
    <row r="464" spans="6:9" x14ac:dyDescent="0.2">
      <c r="F464" s="130">
        <v>1462</v>
      </c>
      <c r="G464" s="38" t="s">
        <v>3110</v>
      </c>
      <c r="H464" s="38"/>
      <c r="I464" s="130" t="str">
        <f t="shared" si="9"/>
        <v xml:space="preserve">  '(none) ',</v>
      </c>
    </row>
    <row r="465" spans="6:9" x14ac:dyDescent="0.2">
      <c r="F465" s="130">
        <v>1463</v>
      </c>
      <c r="G465" s="38" t="s">
        <v>3110</v>
      </c>
      <c r="H465" s="38"/>
      <c r="I465" s="130" t="str">
        <f t="shared" si="9"/>
        <v xml:space="preserve">  '(none) ',</v>
      </c>
    </row>
    <row r="466" spans="6:9" x14ac:dyDescent="0.2">
      <c r="F466" s="130">
        <v>1464</v>
      </c>
      <c r="G466" s="38" t="s">
        <v>3200</v>
      </c>
      <c r="H466" s="49"/>
      <c r="I466" s="130" t="str">
        <f t="shared" si="9"/>
        <v xml:space="preserve">  'CONT_BITS, DB 7..0 ',</v>
      </c>
    </row>
    <row r="467" spans="6:9" x14ac:dyDescent="0.2">
      <c r="F467" s="130">
        <v>1465</v>
      </c>
      <c r="G467" s="38" t="s">
        <v>3201</v>
      </c>
      <c r="H467" s="49"/>
      <c r="I467" s="130" t="str">
        <f t="shared" si="9"/>
        <v xml:space="preserve">  'CONT_BITS, DB 11..8 ',</v>
      </c>
    </row>
    <row r="468" spans="6:9" x14ac:dyDescent="0.2">
      <c r="F468" s="130">
        <v>1466</v>
      </c>
      <c r="G468" s="38" t="s">
        <v>3202</v>
      </c>
      <c r="H468" s="49"/>
      <c r="I468" s="130" t="str">
        <f t="shared" si="9"/>
        <v xml:space="preserve">  'ENV_DB_BITS, DB 7..0 ',</v>
      </c>
    </row>
    <row r="469" spans="6:9" x14ac:dyDescent="0.2">
      <c r="F469" s="130">
        <v>1467</v>
      </c>
      <c r="G469" s="38" t="s">
        <v>3203</v>
      </c>
      <c r="H469" s="49"/>
      <c r="I469" s="130" t="str">
        <f t="shared" si="9"/>
        <v xml:space="preserve">  'ENV_DB_BITS, DB 11..8 ',</v>
      </c>
    </row>
    <row r="470" spans="6:9" x14ac:dyDescent="0.2">
      <c r="F470" s="130">
        <v>1468</v>
      </c>
      <c r="G470" s="38" t="s">
        <v>3204</v>
      </c>
      <c r="H470" s="49"/>
      <c r="I470" s="130" t="str">
        <f t="shared" si="9"/>
        <v xml:space="preserve">  'ENV_FULL_BITS, DB 7..0 ',</v>
      </c>
    </row>
    <row r="471" spans="6:9" x14ac:dyDescent="0.2">
      <c r="F471" s="130">
        <v>1469</v>
      </c>
      <c r="G471" s="38" t="s">
        <v>3205</v>
      </c>
      <c r="H471" s="49"/>
      <c r="I471" s="130" t="str">
        <f t="shared" si="9"/>
        <v xml:space="preserve">  'ENV_FULL_BITS, DB 11..8 ',</v>
      </c>
    </row>
    <row r="472" spans="6:9" x14ac:dyDescent="0.2">
      <c r="F472" s="130">
        <v>1470</v>
      </c>
      <c r="G472" s="38" t="s">
        <v>3206</v>
      </c>
      <c r="H472" s="49"/>
      <c r="I472" s="130" t="str">
        <f t="shared" si="9"/>
        <v xml:space="preserve">  'ENV_TO_DRY_BITS, DB 7..0 ',</v>
      </c>
    </row>
    <row r="473" spans="6:9" x14ac:dyDescent="0.2">
      <c r="F473" s="130">
        <v>1471</v>
      </c>
      <c r="G473" s="38" t="s">
        <v>3207</v>
      </c>
      <c r="H473" s="49"/>
      <c r="I473" s="130" t="str">
        <f t="shared" si="9"/>
        <v xml:space="preserve">  'ENV_TO_DRY_BITS, DB 11..8 ',</v>
      </c>
    </row>
    <row r="474" spans="6:9" x14ac:dyDescent="0.2">
      <c r="F474" s="130">
        <v>1472</v>
      </c>
      <c r="G474" s="38" t="s">
        <v>3208</v>
      </c>
      <c r="H474" s="49"/>
      <c r="I474" s="130" t="str">
        <f t="shared" si="9"/>
        <v xml:space="preserve">  'CONT_PERC_BITS, DB 7..0 ',</v>
      </c>
    </row>
    <row r="475" spans="6:9" x14ac:dyDescent="0.2">
      <c r="F475" s="130">
        <v>1473</v>
      </c>
      <c r="G475" s="38" t="s">
        <v>3209</v>
      </c>
      <c r="H475" s="49"/>
      <c r="I475" s="130" t="str">
        <f t="shared" si="9"/>
        <v xml:space="preserve">  'CONT_PERC_BITS, DB 11..8 ',</v>
      </c>
    </row>
    <row r="476" spans="6:9" x14ac:dyDescent="0.2">
      <c r="F476" s="130">
        <v>1474</v>
      </c>
      <c r="G476" s="38" t="s">
        <v>3210</v>
      </c>
      <c r="H476" s="49"/>
      <c r="I476" s="130" t="str">
        <f t="shared" si="9"/>
        <v xml:space="preserve">  'ENV_PERCMODE_BITS, DB 7..0 ',</v>
      </c>
    </row>
    <row r="477" spans="6:9" x14ac:dyDescent="0.2">
      <c r="F477" s="130">
        <v>1475</v>
      </c>
      <c r="G477" s="38" t="s">
        <v>3211</v>
      </c>
      <c r="H477" s="49"/>
      <c r="I477" s="130" t="str">
        <f t="shared" si="9"/>
        <v xml:space="preserve">  'ENV_PERCMODE_BITS, DB 11..8 ',</v>
      </c>
    </row>
    <row r="478" spans="6:9" x14ac:dyDescent="0.2">
      <c r="F478" s="130">
        <v>1476</v>
      </c>
      <c r="G478" s="38" t="s">
        <v>3212</v>
      </c>
      <c r="H478" s="49"/>
      <c r="I478" s="130" t="str">
        <f t="shared" si="9"/>
        <v xml:space="preserve">  'ENV_ADSRMODE_BITS, DB 7..0 ',</v>
      </c>
    </row>
    <row r="479" spans="6:9" x14ac:dyDescent="0.2">
      <c r="F479" s="130">
        <v>1477</v>
      </c>
      <c r="G479" s="38" t="s">
        <v>3213</v>
      </c>
      <c r="H479" s="49"/>
      <c r="I479" s="130" t="str">
        <f t="shared" si="9"/>
        <v xml:space="preserve">  'ENV_ADSRMODE_BITS, DB 11..8 ',</v>
      </c>
    </row>
    <row r="480" spans="6:9" x14ac:dyDescent="0.2">
      <c r="F480" s="130">
        <v>1478</v>
      </c>
      <c r="G480" s="38" t="s">
        <v>3110</v>
      </c>
      <c r="H480" s="38"/>
      <c r="I480" s="130" t="str">
        <f t="shared" si="9"/>
        <v xml:space="preserve">  '(none) ',</v>
      </c>
    </row>
    <row r="481" spans="6:9" x14ac:dyDescent="0.2">
      <c r="F481" s="130">
        <v>1479</v>
      </c>
      <c r="G481" s="38" t="s">
        <v>3110</v>
      </c>
      <c r="H481" s="38"/>
      <c r="I481" s="130" t="str">
        <f t="shared" si="9"/>
        <v xml:space="preserve">  '(none) ',</v>
      </c>
    </row>
    <row r="482" spans="6:9" x14ac:dyDescent="0.2">
      <c r="F482" s="130">
        <v>1480</v>
      </c>
      <c r="G482" s="36" t="s">
        <v>2940</v>
      </c>
      <c r="H482" s="36"/>
      <c r="I482" s="130" t="str">
        <f t="shared" si="9"/>
        <v xml:space="preserve">  'Perc Norm Lvl ',</v>
      </c>
    </row>
    <row r="483" spans="6:9" x14ac:dyDescent="0.2">
      <c r="F483" s="130">
        <v>1481</v>
      </c>
      <c r="G483" s="36" t="s">
        <v>2941</v>
      </c>
      <c r="H483" s="36"/>
      <c r="I483" s="130" t="str">
        <f t="shared" si="9"/>
        <v xml:space="preserve">  'Perc Soft Lvl ',</v>
      </c>
    </row>
    <row r="484" spans="6:9" x14ac:dyDescent="0.2">
      <c r="F484" s="130">
        <v>1482</v>
      </c>
      <c r="G484" s="36" t="s">
        <v>244</v>
      </c>
      <c r="H484" s="36"/>
      <c r="I484" s="130" t="str">
        <f t="shared" si="9"/>
        <v xml:space="preserve">  'Perc Long Time ',</v>
      </c>
    </row>
    <row r="485" spans="6:9" x14ac:dyDescent="0.2">
      <c r="F485" s="130">
        <v>1483</v>
      </c>
      <c r="G485" s="36" t="s">
        <v>245</v>
      </c>
      <c r="H485" s="36"/>
      <c r="I485" s="130" t="str">
        <f t="shared" si="9"/>
        <v xml:space="preserve">  'Perc Short Time ',</v>
      </c>
    </row>
    <row r="486" spans="6:9" x14ac:dyDescent="0.2">
      <c r="F486" s="130">
        <v>1484</v>
      </c>
      <c r="G486" s="36" t="s">
        <v>2942</v>
      </c>
      <c r="H486" s="36"/>
      <c r="I486" s="130" t="str">
        <f t="shared" si="9"/>
        <v xml:space="preserve">  'Perc Muted Lvl ',</v>
      </c>
    </row>
    <row r="487" spans="6:9" x14ac:dyDescent="0.2">
      <c r="F487" s="130">
        <v>1485</v>
      </c>
      <c r="G487" s="38" t="s">
        <v>3110</v>
      </c>
      <c r="H487" s="38"/>
      <c r="I487" s="130" t="str">
        <f t="shared" si="9"/>
        <v xml:space="preserve">  '(none) ',</v>
      </c>
    </row>
    <row r="488" spans="6:9" x14ac:dyDescent="0.2">
      <c r="F488" s="130">
        <v>1486</v>
      </c>
      <c r="G488" s="36" t="s">
        <v>546</v>
      </c>
      <c r="H488" s="36"/>
      <c r="I488" s="130" t="str">
        <f t="shared" si="9"/>
        <v xml:space="preserve">  'Perc Precharge Time ',</v>
      </c>
    </row>
    <row r="489" spans="6:9" x14ac:dyDescent="0.2">
      <c r="F489" s="130">
        <v>1487</v>
      </c>
      <c r="G489" s="249" t="s">
        <v>3192</v>
      </c>
      <c r="H489" s="36"/>
      <c r="I489" s="130" t="str">
        <f t="shared" si="9"/>
        <v xml:space="preserve">  'Perc Ena Off/On Live DB Off/Only ',</v>
      </c>
    </row>
    <row r="490" spans="6:9" x14ac:dyDescent="0.2">
      <c r="F490" s="130">
        <v>1488</v>
      </c>
      <c r="G490" s="75" t="s">
        <v>1323</v>
      </c>
      <c r="H490" s="75"/>
      <c r="I490" s="130" t="str">
        <f t="shared" si="9"/>
        <v xml:space="preserve">  '(RFU) ',</v>
      </c>
    </row>
    <row r="491" spans="6:9" x14ac:dyDescent="0.2">
      <c r="F491" s="130">
        <v>1489</v>
      </c>
      <c r="G491" s="75" t="s">
        <v>1323</v>
      </c>
      <c r="H491" s="75"/>
      <c r="I491" s="130" t="str">
        <f t="shared" si="9"/>
        <v xml:space="preserve">  '(RFU) ',</v>
      </c>
    </row>
    <row r="492" spans="6:9" x14ac:dyDescent="0.2">
      <c r="F492" s="130">
        <v>1490</v>
      </c>
      <c r="G492" s="249" t="s">
        <v>2934</v>
      </c>
      <c r="H492" s="36"/>
      <c r="I492" s="130" t="str">
        <f t="shared" si="9"/>
        <v xml:space="preserve">  'GM2 Synth Vol ',</v>
      </c>
    </row>
    <row r="493" spans="6:9" x14ac:dyDescent="0.2">
      <c r="F493" s="130">
        <v>1491</v>
      </c>
      <c r="G493" s="249" t="s">
        <v>2935</v>
      </c>
      <c r="H493" s="75"/>
      <c r="I493" s="130" t="str">
        <f t="shared" si="9"/>
        <v xml:space="preserve">  'Relative Organ Vol ',</v>
      </c>
    </row>
    <row r="494" spans="6:9" x14ac:dyDescent="0.2">
      <c r="F494" s="130">
        <v>1492</v>
      </c>
      <c r="G494" s="36" t="s">
        <v>1024</v>
      </c>
      <c r="H494" s="36"/>
      <c r="I494" s="130" t="str">
        <f t="shared" si="9"/>
        <v xml:space="preserve">  'H100 Harp Sustain Time ',</v>
      </c>
    </row>
    <row r="495" spans="6:9" x14ac:dyDescent="0.2">
      <c r="F495" s="130">
        <v>1493</v>
      </c>
      <c r="G495" s="75" t="s">
        <v>2943</v>
      </c>
      <c r="H495" s="75"/>
      <c r="I495" s="130" t="str">
        <f t="shared" si="9"/>
        <v xml:space="preserve">  'H100 2nd Voice Lvl ',</v>
      </c>
    </row>
    <row r="496" spans="6:9" x14ac:dyDescent="0.2">
      <c r="F496" s="130">
        <v>1494</v>
      </c>
      <c r="G496" s="249" t="s">
        <v>1323</v>
      </c>
      <c r="H496" s="75"/>
      <c r="I496" s="130" t="str">
        <f t="shared" si="9"/>
        <v xml:space="preserve">  '(RFU) ',</v>
      </c>
    </row>
    <row r="497" spans="6:9" x14ac:dyDescent="0.2">
      <c r="F497" s="130">
        <v>1495</v>
      </c>
      <c r="G497" s="49" t="s">
        <v>1855</v>
      </c>
      <c r="H497" s="38"/>
      <c r="I497" s="130" t="str">
        <f t="shared" si="9"/>
        <v xml:space="preserve">  'LED Dimmer ',</v>
      </c>
    </row>
    <row r="498" spans="6:9" x14ac:dyDescent="0.2">
      <c r="F498" s="130">
        <v>1496</v>
      </c>
      <c r="G498" s="249" t="s">
        <v>548</v>
      </c>
      <c r="H498" s="36"/>
      <c r="I498" s="130" t="str">
        <f t="shared" si="9"/>
        <v xml:space="preserve">  '2ndDB Select Voice Number ',</v>
      </c>
    </row>
    <row r="499" spans="6:9" x14ac:dyDescent="0.2">
      <c r="F499" s="130">
        <v>1497</v>
      </c>
      <c r="G499" s="249" t="s">
        <v>1357</v>
      </c>
      <c r="H499" s="35"/>
      <c r="I499" s="130" t="str">
        <f t="shared" si="9"/>
        <v xml:space="preserve">  'Generator Model Limit ',</v>
      </c>
    </row>
    <row r="500" spans="6:9" x14ac:dyDescent="0.2">
      <c r="F500" s="130">
        <v>1498</v>
      </c>
      <c r="G500" s="249" t="s">
        <v>1898</v>
      </c>
      <c r="H500" s="36"/>
      <c r="I500" s="130" t="str">
        <f t="shared" si="9"/>
        <v xml:space="preserve">  'CommonPreset Save/Restore Mask ',</v>
      </c>
    </row>
    <row r="501" spans="6:9" x14ac:dyDescent="0.2">
      <c r="F501" s="130">
        <v>1499</v>
      </c>
      <c r="G501" s="249" t="s">
        <v>549</v>
      </c>
      <c r="H501" s="36"/>
      <c r="I501" s="130" t="str">
        <f t="shared" si="9"/>
        <v xml:space="preserve">  'Button Mask 0 ',</v>
      </c>
    </row>
    <row r="502" spans="6:9" x14ac:dyDescent="0.2">
      <c r="F502" s="130">
        <v>1500</v>
      </c>
      <c r="G502" s="249" t="s">
        <v>550</v>
      </c>
      <c r="H502" s="36"/>
      <c r="I502" s="130" t="str">
        <f t="shared" si="9"/>
        <v xml:space="preserve">  'Button Mask 1 ',</v>
      </c>
    </row>
    <row r="503" spans="6:9" x14ac:dyDescent="0.2">
      <c r="F503" s="130">
        <v>1501</v>
      </c>
      <c r="G503" s="249" t="s">
        <v>1834</v>
      </c>
      <c r="H503" s="36"/>
      <c r="I503" s="130" t="str">
        <f t="shared" si="9"/>
        <v xml:space="preserve">  'Audio Taper (log.) Pots ',</v>
      </c>
    </row>
    <row r="504" spans="6:9" x14ac:dyDescent="0.2">
      <c r="F504" s="130">
        <v>1502</v>
      </c>
      <c r="G504" s="249" t="s">
        <v>3128</v>
      </c>
      <c r="H504" s="36"/>
      <c r="I504" s="130" t="str">
        <f t="shared" si="9"/>
        <v xml:space="preserve">  'Additional (Tab) Panels are Switch Inputs ',</v>
      </c>
    </row>
    <row r="505" spans="6:9" x14ac:dyDescent="0.2">
      <c r="F505" s="130">
        <v>1503</v>
      </c>
      <c r="G505" s="249" t="s">
        <v>813</v>
      </c>
      <c r="H505" s="35"/>
      <c r="I505" s="130" t="str">
        <f t="shared" si="9"/>
        <v xml:space="preserve">  'ADC Configuration ',</v>
      </c>
    </row>
    <row r="506" spans="6:9" x14ac:dyDescent="0.2">
      <c r="F506" s="130">
        <v>1504</v>
      </c>
      <c r="G506" s="249" t="s">
        <v>812</v>
      </c>
      <c r="H506" s="35"/>
      <c r="I506" s="130" t="str">
        <f t="shared" si="9"/>
        <v xml:space="preserve">  'Panel 16 Configuration ',</v>
      </c>
    </row>
    <row r="507" spans="6:9" x14ac:dyDescent="0.2">
      <c r="F507" s="130">
        <v>1505</v>
      </c>
      <c r="G507" s="249" t="s">
        <v>1306</v>
      </c>
      <c r="H507" s="35"/>
      <c r="I507" s="130" t="str">
        <f t="shared" si="9"/>
        <v xml:space="preserve">  'Preset 16 Configuration ',</v>
      </c>
    </row>
    <row r="508" spans="6:9" x14ac:dyDescent="0.2">
      <c r="F508" s="130">
        <v>1506</v>
      </c>
      <c r="G508" s="249" t="s">
        <v>2963</v>
      </c>
      <c r="H508" s="35"/>
      <c r="I508" s="130" t="str">
        <f t="shared" si="9"/>
        <v xml:space="preserve">  'Ped DB Configuration ',</v>
      </c>
    </row>
    <row r="509" spans="6:9" x14ac:dyDescent="0.2">
      <c r="F509" s="130">
        <v>1507</v>
      </c>
      <c r="G509" s="249" t="s">
        <v>1330</v>
      </c>
      <c r="H509" s="35"/>
      <c r="I509" s="130" t="str">
        <f t="shared" si="9"/>
        <v xml:space="preserve">  'ADC Scaling ',</v>
      </c>
    </row>
    <row r="510" spans="6:9" x14ac:dyDescent="0.2">
      <c r="F510" s="130">
        <v>1508</v>
      </c>
      <c r="G510" s="249" t="s">
        <v>1355</v>
      </c>
      <c r="H510" s="36"/>
      <c r="I510" s="130" t="str">
        <f t="shared" si="9"/>
        <v xml:space="preserve">  'Latching Preset Keys ',</v>
      </c>
    </row>
    <row r="511" spans="6:9" x14ac:dyDescent="0.2">
      <c r="F511" s="130">
        <v>1509</v>
      </c>
      <c r="G511" s="249" t="s">
        <v>1455</v>
      </c>
      <c r="H511" s="36"/>
      <c r="I511" s="130" t="str">
        <f t="shared" si="9"/>
        <v xml:space="preserve">  'Wrap Menus ',</v>
      </c>
    </row>
    <row r="512" spans="6:9" x14ac:dyDescent="0.2">
      <c r="F512" s="130">
        <v>1510</v>
      </c>
      <c r="G512" s="49" t="s">
        <v>1445</v>
      </c>
      <c r="H512" s="49"/>
      <c r="I512" s="130" t="str">
        <f t="shared" si="9"/>
        <v xml:space="preserve">  'Preset/EEPROM Structure Version ',</v>
      </c>
    </row>
    <row r="513" spans="6:9" x14ac:dyDescent="0.2">
      <c r="F513" s="130">
        <v>1511</v>
      </c>
      <c r="G513" s="249" t="s">
        <v>1446</v>
      </c>
      <c r="H513" s="249"/>
      <c r="I513" s="130" t="str">
        <f>CONCATENATE("  '",G513,"'")</f>
        <v xml:space="preserve">  'Magic Flag'</v>
      </c>
    </row>
    <row r="514" spans="6:9" x14ac:dyDescent="0.2">
      <c r="I514" s="450" t="s">
        <v>285</v>
      </c>
    </row>
    <row r="515" spans="6:9" x14ac:dyDescent="0.2">
      <c r="G515" s="453" t="s">
        <v>3178</v>
      </c>
    </row>
  </sheetData>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B1" sqref="B1:C15"/>
    </sheetView>
  </sheetViews>
  <sheetFormatPr baseColWidth="10" defaultRowHeight="12.75" x14ac:dyDescent="0.2"/>
  <sheetData>
    <row r="1" spans="1:3" x14ac:dyDescent="0.2">
      <c r="A1">
        <v>1</v>
      </c>
      <c r="B1">
        <f>LN(A1)+0.5</f>
        <v>0.5</v>
      </c>
      <c r="C1">
        <f>50/B1</f>
        <v>100</v>
      </c>
    </row>
    <row r="2" spans="1:3" x14ac:dyDescent="0.2">
      <c r="A2">
        <v>2</v>
      </c>
      <c r="B2">
        <f t="shared" ref="B2:B15" si="0">LN(A2)+0.5</f>
        <v>1.1931471805599454</v>
      </c>
      <c r="C2">
        <f t="shared" ref="C2:C15" si="1">50/B2</f>
        <v>41.905978419640519</v>
      </c>
    </row>
    <row r="3" spans="1:3" x14ac:dyDescent="0.2">
      <c r="A3">
        <v>3</v>
      </c>
      <c r="B3">
        <f t="shared" si="0"/>
        <v>1.5986122886681098</v>
      </c>
      <c r="C3">
        <f t="shared" si="1"/>
        <v>31.277127264959098</v>
      </c>
    </row>
    <row r="4" spans="1:3" x14ac:dyDescent="0.2">
      <c r="A4">
        <v>4</v>
      </c>
      <c r="B4">
        <f t="shared" si="0"/>
        <v>1.8862943611198906</v>
      </c>
      <c r="C4">
        <f t="shared" si="1"/>
        <v>26.506997545343381</v>
      </c>
    </row>
    <row r="5" spans="1:3" x14ac:dyDescent="0.2">
      <c r="A5">
        <v>5</v>
      </c>
      <c r="B5">
        <f t="shared" si="0"/>
        <v>2.1094379124341005</v>
      </c>
      <c r="C5">
        <f t="shared" si="1"/>
        <v>23.702996758176457</v>
      </c>
    </row>
    <row r="6" spans="1:3" x14ac:dyDescent="0.2">
      <c r="A6">
        <v>6</v>
      </c>
      <c r="B6">
        <f t="shared" si="0"/>
        <v>2.291759469228055</v>
      </c>
      <c r="C6">
        <f t="shared" si="1"/>
        <v>21.817298312218497</v>
      </c>
    </row>
    <row r="7" spans="1:3" x14ac:dyDescent="0.2">
      <c r="A7">
        <v>7</v>
      </c>
      <c r="B7">
        <f t="shared" si="0"/>
        <v>2.4459101490553135</v>
      </c>
      <c r="C7">
        <f t="shared" si="1"/>
        <v>20.442288127105385</v>
      </c>
    </row>
    <row r="8" spans="1:3" x14ac:dyDescent="0.2">
      <c r="A8">
        <v>8</v>
      </c>
      <c r="B8">
        <f t="shared" si="0"/>
        <v>2.5794415416798357</v>
      </c>
      <c r="C8">
        <f t="shared" si="1"/>
        <v>19.384040766994083</v>
      </c>
    </row>
    <row r="9" spans="1:3" x14ac:dyDescent="0.2">
      <c r="A9">
        <v>9</v>
      </c>
      <c r="B9">
        <f t="shared" si="0"/>
        <v>2.6972245773362196</v>
      </c>
      <c r="C9">
        <f t="shared" si="1"/>
        <v>18.537573926966076</v>
      </c>
    </row>
    <row r="10" spans="1:3" x14ac:dyDescent="0.2">
      <c r="A10">
        <v>10</v>
      </c>
      <c r="B10">
        <f t="shared" si="0"/>
        <v>2.8025850929940459</v>
      </c>
      <c r="C10">
        <f t="shared" si="1"/>
        <v>17.84067150181842</v>
      </c>
    </row>
    <row r="11" spans="1:3" x14ac:dyDescent="0.2">
      <c r="A11">
        <v>11</v>
      </c>
      <c r="B11">
        <f t="shared" si="0"/>
        <v>2.8978952727983707</v>
      </c>
      <c r="C11">
        <f t="shared" si="1"/>
        <v>17.253901640040009</v>
      </c>
    </row>
    <row r="12" spans="1:3" x14ac:dyDescent="0.2">
      <c r="A12">
        <v>12</v>
      </c>
      <c r="B12">
        <f t="shared" si="0"/>
        <v>2.9849066497880004</v>
      </c>
      <c r="C12">
        <f t="shared" si="1"/>
        <v>16.750942614420183</v>
      </c>
    </row>
    <row r="13" spans="1:3" x14ac:dyDescent="0.2">
      <c r="A13">
        <v>13</v>
      </c>
      <c r="B13">
        <f t="shared" si="0"/>
        <v>3.0649493574615367</v>
      </c>
      <c r="C13">
        <f t="shared" si="1"/>
        <v>16.313483248353304</v>
      </c>
    </row>
    <row r="14" spans="1:3" x14ac:dyDescent="0.2">
      <c r="A14">
        <v>14</v>
      </c>
      <c r="B14">
        <f t="shared" si="0"/>
        <v>3.1390573296152584</v>
      </c>
      <c r="C14">
        <f t="shared" si="1"/>
        <v>15.92834878429197</v>
      </c>
    </row>
    <row r="15" spans="1:3" x14ac:dyDescent="0.2">
      <c r="A15">
        <v>15</v>
      </c>
      <c r="B15">
        <f t="shared" si="0"/>
        <v>3.2080502011022101</v>
      </c>
      <c r="C15">
        <f t="shared" si="1"/>
        <v>15.585791014997579</v>
      </c>
    </row>
    <row r="16" spans="1:3" x14ac:dyDescent="0.2">
      <c r="A16">
        <v>16</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3"/>
  <sheetViews>
    <sheetView zoomScaleNormal="100" workbookViewId="0">
      <selection activeCell="O4" sqref="O4"/>
    </sheetView>
  </sheetViews>
  <sheetFormatPr baseColWidth="10" defaultRowHeight="12.75" x14ac:dyDescent="0.2"/>
  <cols>
    <col min="1" max="1" width="5.85546875" style="19" customWidth="1"/>
    <col min="2" max="2" width="9.140625" style="7" customWidth="1"/>
    <col min="3" max="3" width="45.42578125" customWidth="1"/>
    <col min="4" max="4" width="9" style="6" customWidth="1"/>
    <col min="5" max="5" width="5.85546875" style="19" customWidth="1"/>
    <col min="6" max="6" width="8.7109375" customWidth="1"/>
    <col min="7" max="7" width="39.140625" customWidth="1"/>
    <col min="8" max="8" width="8.85546875" style="6" customWidth="1"/>
    <col min="9" max="9" width="5.85546875" style="19" customWidth="1"/>
    <col min="10" max="10" width="9" customWidth="1"/>
    <col min="11" max="11" width="40.140625" customWidth="1"/>
    <col min="12" max="12" width="10.7109375" style="6" customWidth="1"/>
    <col min="13" max="13" width="6.42578125" customWidth="1"/>
    <col min="14" max="14" width="9" customWidth="1"/>
    <col min="15" max="15" width="40.28515625" style="36" customWidth="1"/>
    <col min="16" max="16" width="12.28515625" customWidth="1"/>
    <col min="17" max="17" width="61.28515625" style="38" customWidth="1"/>
    <col min="19" max="19" width="61.28515625" style="35" customWidth="1"/>
    <col min="20" max="20" width="9.85546875" style="6" customWidth="1"/>
    <col min="21" max="21" width="11.42578125" style="6"/>
    <col min="22" max="22" width="37.42578125" style="6" customWidth="1"/>
    <col min="23" max="23" width="40.85546875" style="443" customWidth="1"/>
  </cols>
  <sheetData>
    <row r="1" spans="1:23" ht="26.25" customHeight="1" x14ac:dyDescent="0.2">
      <c r="A1" s="234" t="s">
        <v>2223</v>
      </c>
      <c r="E1" s="234"/>
      <c r="I1" s="234"/>
      <c r="O1" s="250" t="s">
        <v>2111</v>
      </c>
      <c r="Q1" s="407" t="s">
        <v>2250</v>
      </c>
      <c r="R1" s="407"/>
      <c r="S1" s="407" t="s">
        <v>2250</v>
      </c>
      <c r="T1" s="6" t="s">
        <v>228</v>
      </c>
      <c r="U1" s="6" t="s">
        <v>228</v>
      </c>
      <c r="V1" s="6" t="s">
        <v>699</v>
      </c>
      <c r="W1" s="443" t="str">
        <f>CONCATENATE(T1,";",V1,";0;num")</f>
        <v>#;Upper Drawbars;0;num</v>
      </c>
    </row>
    <row r="2" spans="1:23" ht="12.75" customHeight="1" x14ac:dyDescent="0.2">
      <c r="A2" s="240" t="s">
        <v>2077</v>
      </c>
      <c r="B2" s="237" t="s">
        <v>2075</v>
      </c>
      <c r="C2" s="240" t="s">
        <v>2073</v>
      </c>
      <c r="D2" s="240" t="s">
        <v>227</v>
      </c>
      <c r="E2" s="194" t="s">
        <v>2077</v>
      </c>
      <c r="F2" s="244" t="s">
        <v>2075</v>
      </c>
      <c r="G2" s="194" t="s">
        <v>2074</v>
      </c>
      <c r="H2" s="194" t="s">
        <v>227</v>
      </c>
      <c r="I2" s="243" t="s">
        <v>2077</v>
      </c>
      <c r="J2" s="245" t="s">
        <v>2075</v>
      </c>
      <c r="K2" s="246" t="s">
        <v>2224</v>
      </c>
      <c r="L2" s="246" t="s">
        <v>227</v>
      </c>
      <c r="M2" s="251" t="s">
        <v>2077</v>
      </c>
      <c r="N2" s="235" t="s">
        <v>2075</v>
      </c>
      <c r="O2" s="252" t="s">
        <v>2225</v>
      </c>
      <c r="Q2" s="247" t="str">
        <f>CONCATENATE(B3,",","""",C3,"""",",",1,",",A3,",0,",D3)</f>
        <v>0,"Bank Select",1,0,0,0</v>
      </c>
      <c r="S2" s="35" t="s">
        <v>2255</v>
      </c>
      <c r="T2" s="6">
        <v>1000</v>
      </c>
      <c r="U2" s="6">
        <f>T2+3000</f>
        <v>4000</v>
      </c>
      <c r="V2" s="6" t="s">
        <v>1925</v>
      </c>
      <c r="W2" s="443" t="str">
        <f>CONCATENATE(T2,";",V2,";0;num")</f>
        <v>1000;DB #0, Upper Drawbar 16;0;num</v>
      </c>
    </row>
    <row r="3" spans="1:23" x14ac:dyDescent="0.2">
      <c r="A3" s="239">
        <v>0</v>
      </c>
      <c r="B3" s="33">
        <v>0</v>
      </c>
      <c r="C3" s="236" t="s">
        <v>2049</v>
      </c>
      <c r="D3" s="397">
        <v>0</v>
      </c>
      <c r="E3" s="241">
        <v>0</v>
      </c>
      <c r="F3" s="33">
        <v>0</v>
      </c>
      <c r="G3" s="236" t="s">
        <v>2049</v>
      </c>
      <c r="H3" s="397">
        <v>0</v>
      </c>
      <c r="I3" s="242">
        <v>0</v>
      </c>
      <c r="J3" s="33">
        <v>0</v>
      </c>
      <c r="K3" s="236" t="s">
        <v>2049</v>
      </c>
      <c r="L3" s="397">
        <v>0</v>
      </c>
      <c r="M3" s="312">
        <v>0</v>
      </c>
      <c r="N3" s="33">
        <v>0</v>
      </c>
      <c r="O3" s="317" t="s">
        <v>2105</v>
      </c>
      <c r="Q3" s="247" t="str">
        <f t="shared" ref="Q3:Q66" si="0">CONCATENATE(B4,",","""",C4,"""",",",1,",",A4,",0,",D4)</f>
        <v>0,"Leslie RUN/STOP",1,1,0,127</v>
      </c>
      <c r="S3" s="35" t="s">
        <v>2256</v>
      </c>
      <c r="T3" s="6">
        <v>1001</v>
      </c>
      <c r="U3" s="6">
        <f t="shared" ref="U3:U66" si="1">T3+3000</f>
        <v>4001</v>
      </c>
      <c r="V3" s="6" t="s">
        <v>1926</v>
      </c>
      <c r="W3" s="443" t="str">
        <f t="shared" ref="W3:W66" si="2">CONCATENATE(T3,";",V3,";0;num")</f>
        <v>1001;DB #1, Upper Drawbar 5 1/3;0;num</v>
      </c>
    </row>
    <row r="4" spans="1:23" x14ac:dyDescent="0.2">
      <c r="A4" s="240">
        <v>1</v>
      </c>
      <c r="B4" s="33">
        <v>0</v>
      </c>
      <c r="C4" s="228" t="s">
        <v>2093</v>
      </c>
      <c r="D4" s="217">
        <v>127</v>
      </c>
      <c r="E4" s="194">
        <v>1</v>
      </c>
      <c r="F4" s="33">
        <v>0</v>
      </c>
      <c r="G4" s="236" t="s">
        <v>2050</v>
      </c>
      <c r="H4" s="397">
        <v>0</v>
      </c>
      <c r="I4" s="243">
        <v>1</v>
      </c>
      <c r="J4" s="33">
        <v>0</v>
      </c>
      <c r="K4" s="236" t="s">
        <v>2050</v>
      </c>
      <c r="L4" s="397">
        <v>0</v>
      </c>
      <c r="M4" s="313">
        <v>1</v>
      </c>
      <c r="N4" s="33">
        <v>0</v>
      </c>
      <c r="O4" s="228" t="s">
        <v>2093</v>
      </c>
      <c r="Q4" s="247" t="str">
        <f t="shared" si="0"/>
        <v>0,"",1,2,0,0</v>
      </c>
      <c r="S4" s="35" t="s">
        <v>2257</v>
      </c>
      <c r="T4" s="6">
        <v>1002</v>
      </c>
      <c r="U4" s="6">
        <f t="shared" si="1"/>
        <v>4002</v>
      </c>
      <c r="V4" s="6" t="s">
        <v>1927</v>
      </c>
      <c r="W4" s="443" t="str">
        <f t="shared" si="2"/>
        <v>1002;DB #2, Upper Drawbar 8;0;num</v>
      </c>
    </row>
    <row r="5" spans="1:23" x14ac:dyDescent="0.2">
      <c r="A5" s="240">
        <v>2</v>
      </c>
      <c r="B5" s="33">
        <v>0</v>
      </c>
      <c r="D5" s="6">
        <v>0</v>
      </c>
      <c r="E5" s="194">
        <v>2</v>
      </c>
      <c r="F5" s="33">
        <v>0</v>
      </c>
      <c r="H5" s="6">
        <v>0</v>
      </c>
      <c r="I5" s="243">
        <v>2</v>
      </c>
      <c r="J5" s="33">
        <v>0</v>
      </c>
      <c r="L5" s="6">
        <v>0</v>
      </c>
      <c r="M5" s="313">
        <v>2</v>
      </c>
      <c r="N5" s="33">
        <v>0</v>
      </c>
      <c r="O5"/>
      <c r="Q5" s="247" t="str">
        <f t="shared" si="0"/>
        <v>0,"Leslie SLOW (&lt;53) or FAST (&gt; 73)",1,3,0,127</v>
      </c>
      <c r="S5" s="35" t="s">
        <v>2258</v>
      </c>
      <c r="T5" s="6">
        <v>1003</v>
      </c>
      <c r="U5" s="6">
        <f t="shared" si="1"/>
        <v>4003</v>
      </c>
      <c r="V5" s="6" t="s">
        <v>1928</v>
      </c>
      <c r="W5" s="443" t="str">
        <f t="shared" si="2"/>
        <v>1003;DB #3, Upper Drawbar 4;0;num</v>
      </c>
    </row>
    <row r="6" spans="1:23" x14ac:dyDescent="0.2">
      <c r="A6" s="240">
        <v>3</v>
      </c>
      <c r="B6" s="33">
        <v>0</v>
      </c>
      <c r="C6" s="228" t="s">
        <v>2110</v>
      </c>
      <c r="D6" s="217">
        <v>127</v>
      </c>
      <c r="E6" s="194">
        <v>3</v>
      </c>
      <c r="F6" s="33">
        <v>0</v>
      </c>
      <c r="H6" s="6">
        <v>0</v>
      </c>
      <c r="I6" s="243">
        <v>3</v>
      </c>
      <c r="J6" s="33">
        <v>0</v>
      </c>
      <c r="L6" s="6">
        <v>0</v>
      </c>
      <c r="M6" s="313">
        <v>3</v>
      </c>
      <c r="N6" s="321" t="s">
        <v>2762</v>
      </c>
      <c r="O6" s="228" t="s">
        <v>2110</v>
      </c>
      <c r="Q6" s="247" t="str">
        <f t="shared" si="0"/>
        <v>0,"",1,4,0,0</v>
      </c>
      <c r="S6" s="35" t="s">
        <v>2259</v>
      </c>
      <c r="T6" s="6">
        <v>1004</v>
      </c>
      <c r="U6" s="6">
        <f t="shared" si="1"/>
        <v>4004</v>
      </c>
      <c r="V6" s="6" t="s">
        <v>1929</v>
      </c>
      <c r="W6" s="443" t="str">
        <f t="shared" si="2"/>
        <v>1004;DB #4, Upper Drawbar 2 2/3;0;num</v>
      </c>
    </row>
    <row r="7" spans="1:23" x14ac:dyDescent="0.2">
      <c r="A7" s="240">
        <v>4</v>
      </c>
      <c r="B7" s="33">
        <v>0</v>
      </c>
      <c r="D7" s="6">
        <v>0</v>
      </c>
      <c r="E7" s="194">
        <v>4</v>
      </c>
      <c r="F7" s="33">
        <v>0</v>
      </c>
      <c r="H7" s="6">
        <v>0</v>
      </c>
      <c r="I7" s="243">
        <v>4</v>
      </c>
      <c r="J7" s="33">
        <v>0</v>
      </c>
      <c r="L7" s="6">
        <v>0</v>
      </c>
      <c r="M7" s="313">
        <v>4</v>
      </c>
      <c r="N7" s="33">
        <v>-2</v>
      </c>
      <c r="O7" s="249"/>
      <c r="Q7" s="247" t="str">
        <f t="shared" si="0"/>
        <v>0,"",1,5,0,0</v>
      </c>
      <c r="S7" s="35" t="s">
        <v>2260</v>
      </c>
      <c r="T7" s="6">
        <v>1005</v>
      </c>
      <c r="U7" s="6">
        <f t="shared" si="1"/>
        <v>4005</v>
      </c>
      <c r="V7" s="6" t="s">
        <v>1930</v>
      </c>
      <c r="W7" s="443" t="str">
        <f t="shared" si="2"/>
        <v>1005;DB #5, Upper Drawbar 2;0;num</v>
      </c>
    </row>
    <row r="8" spans="1:23" x14ac:dyDescent="0.2">
      <c r="A8" s="240">
        <v>5</v>
      </c>
      <c r="B8" s="33">
        <v>0</v>
      </c>
      <c r="D8" s="6">
        <v>0</v>
      </c>
      <c r="E8" s="194">
        <v>5</v>
      </c>
      <c r="F8" s="33">
        <v>0</v>
      </c>
      <c r="H8" s="6">
        <v>0</v>
      </c>
      <c r="I8" s="243">
        <v>5</v>
      </c>
      <c r="J8" s="33">
        <v>0</v>
      </c>
      <c r="L8" s="6">
        <v>0</v>
      </c>
      <c r="M8" s="313">
        <v>5</v>
      </c>
      <c r="N8" s="33">
        <v>-1</v>
      </c>
      <c r="O8" s="249"/>
      <c r="Q8" s="247" t="str">
        <f t="shared" si="0"/>
        <v>0,"NRPN/RPN Data MSB",1,6,0,0</v>
      </c>
      <c r="S8" s="35" t="s">
        <v>2261</v>
      </c>
      <c r="T8" s="6">
        <v>1006</v>
      </c>
      <c r="U8" s="6">
        <f t="shared" si="1"/>
        <v>4006</v>
      </c>
      <c r="V8" s="6" t="s">
        <v>1931</v>
      </c>
      <c r="W8" s="443" t="str">
        <f t="shared" si="2"/>
        <v>1006;DB #6, Upper Drawbar 1 3/5;0;num</v>
      </c>
    </row>
    <row r="9" spans="1:23" x14ac:dyDescent="0.2">
      <c r="A9" s="239">
        <v>6</v>
      </c>
      <c r="B9" s="33">
        <v>0</v>
      </c>
      <c r="C9" s="236" t="s">
        <v>2551</v>
      </c>
      <c r="D9" s="6">
        <v>0</v>
      </c>
      <c r="E9" s="241">
        <v>6</v>
      </c>
      <c r="F9" s="33">
        <v>0</v>
      </c>
      <c r="G9" s="236" t="s">
        <v>2551</v>
      </c>
      <c r="H9" s="397">
        <v>127</v>
      </c>
      <c r="I9" s="242">
        <v>6</v>
      </c>
      <c r="J9" s="33">
        <v>0</v>
      </c>
      <c r="K9" s="236" t="s">
        <v>2551</v>
      </c>
      <c r="L9" s="397">
        <v>127</v>
      </c>
      <c r="M9" s="312">
        <v>6</v>
      </c>
      <c r="N9" s="33">
        <v>0</v>
      </c>
      <c r="O9" s="249"/>
      <c r="Q9" s="247" t="str">
        <f t="shared" si="0"/>
        <v>1080,"Master Volume",1,7,0,127</v>
      </c>
      <c r="S9" s="35" t="s">
        <v>2262</v>
      </c>
      <c r="T9" s="6">
        <v>1007</v>
      </c>
      <c r="U9" s="6">
        <f t="shared" si="1"/>
        <v>4007</v>
      </c>
      <c r="V9" s="6" t="s">
        <v>1932</v>
      </c>
      <c r="W9" s="443" t="str">
        <f t="shared" si="2"/>
        <v>1007;DB #7, Upper Drawbar 1 1/3;0;num</v>
      </c>
    </row>
    <row r="10" spans="1:23" x14ac:dyDescent="0.2">
      <c r="A10" s="239">
        <v>7</v>
      </c>
      <c r="B10" s="115">
        <v>1080</v>
      </c>
      <c r="C10" s="49" t="s">
        <v>300</v>
      </c>
      <c r="D10" s="6">
        <v>127</v>
      </c>
      <c r="E10" s="241">
        <v>7</v>
      </c>
      <c r="F10" s="238">
        <v>0</v>
      </c>
      <c r="G10" s="236" t="s">
        <v>2067</v>
      </c>
      <c r="H10" s="397">
        <v>127</v>
      </c>
      <c r="I10" s="242">
        <v>7</v>
      </c>
      <c r="J10" s="238">
        <v>0</v>
      </c>
      <c r="K10" s="236" t="s">
        <v>2067</v>
      </c>
      <c r="L10" s="397">
        <v>127</v>
      </c>
      <c r="M10" s="312">
        <v>7</v>
      </c>
      <c r="N10" s="33">
        <v>0</v>
      </c>
      <c r="O10" s="249"/>
      <c r="Q10" s="247" t="str">
        <f t="shared" si="0"/>
        <v>1081,"Rotary Simulation Volume",1,8,0,127</v>
      </c>
      <c r="S10" s="35" t="s">
        <v>2263</v>
      </c>
      <c r="T10" s="6">
        <v>1008</v>
      </c>
      <c r="U10" s="6">
        <f t="shared" si="1"/>
        <v>4008</v>
      </c>
      <c r="V10" s="6" t="s">
        <v>1933</v>
      </c>
      <c r="W10" s="443" t="str">
        <f t="shared" si="2"/>
        <v>1008;DB #8, Upper Drawbar 1;0;num</v>
      </c>
    </row>
    <row r="11" spans="1:23" x14ac:dyDescent="0.2">
      <c r="A11" s="240">
        <v>8</v>
      </c>
      <c r="B11" s="95">
        <v>1081</v>
      </c>
      <c r="C11" t="s">
        <v>762</v>
      </c>
      <c r="D11" s="6">
        <v>127</v>
      </c>
      <c r="E11" s="194">
        <v>8</v>
      </c>
      <c r="F11" s="33">
        <v>0</v>
      </c>
      <c r="H11" s="6">
        <v>0</v>
      </c>
      <c r="I11" s="243">
        <v>8</v>
      </c>
      <c r="J11" s="33">
        <v>0</v>
      </c>
      <c r="L11" s="6">
        <v>0</v>
      </c>
      <c r="M11" s="313">
        <v>8</v>
      </c>
      <c r="N11" s="33">
        <v>0</v>
      </c>
      <c r="Q11" s="247" t="str">
        <f t="shared" si="0"/>
        <v>1082,"Upper Volume",1,9,0,127</v>
      </c>
      <c r="S11" s="35" t="s">
        <v>2264</v>
      </c>
      <c r="T11" s="6">
        <v>1009</v>
      </c>
      <c r="U11" s="6">
        <f t="shared" si="1"/>
        <v>4009</v>
      </c>
      <c r="V11" s="6" t="s">
        <v>1934</v>
      </c>
      <c r="W11" s="443" t="str">
        <f t="shared" si="2"/>
        <v>1009;DB #9, Upper Mixture Drawbar 10;0;num</v>
      </c>
    </row>
    <row r="12" spans="1:23" x14ac:dyDescent="0.2">
      <c r="A12" s="240">
        <v>9</v>
      </c>
      <c r="B12" s="95">
        <v>1082</v>
      </c>
      <c r="C12" t="s">
        <v>166</v>
      </c>
      <c r="D12" s="6">
        <v>127</v>
      </c>
      <c r="E12" s="194">
        <v>9</v>
      </c>
      <c r="F12" s="95">
        <v>1083</v>
      </c>
      <c r="G12" t="s">
        <v>246</v>
      </c>
      <c r="H12" s="6">
        <v>127</v>
      </c>
      <c r="I12" s="243">
        <v>9</v>
      </c>
      <c r="J12" s="95">
        <v>1084</v>
      </c>
      <c r="K12" t="s">
        <v>187</v>
      </c>
      <c r="L12" s="6">
        <v>127</v>
      </c>
      <c r="M12" s="313">
        <v>9</v>
      </c>
      <c r="N12" s="33">
        <v>0</v>
      </c>
      <c r="Q12" s="247" t="str">
        <f t="shared" si="0"/>
        <v>1085,"Upper Perc&amp;Bypass (Dry) Volume",1,10,0,127</v>
      </c>
      <c r="S12" s="35" t="s">
        <v>2265</v>
      </c>
      <c r="T12" s="6">
        <v>1010</v>
      </c>
      <c r="U12" s="6">
        <f t="shared" si="1"/>
        <v>4010</v>
      </c>
      <c r="V12" s="6" t="s">
        <v>1935</v>
      </c>
      <c r="W12" s="443" t="str">
        <f t="shared" si="2"/>
        <v>1010;DB #10, Upper Mixture Drawbar 11;0;num</v>
      </c>
    </row>
    <row r="13" spans="1:23" x14ac:dyDescent="0.2">
      <c r="A13" s="240">
        <v>10</v>
      </c>
      <c r="B13" s="95">
        <v>1085</v>
      </c>
      <c r="C13" t="s">
        <v>1864</v>
      </c>
      <c r="D13" s="6">
        <v>127</v>
      </c>
      <c r="E13" s="194">
        <v>10</v>
      </c>
      <c r="F13" s="33">
        <v>0</v>
      </c>
      <c r="H13" s="6">
        <v>0</v>
      </c>
      <c r="I13" s="243">
        <v>10</v>
      </c>
      <c r="J13" s="33">
        <v>0</v>
      </c>
      <c r="L13" s="6">
        <v>0</v>
      </c>
      <c r="M13" s="313">
        <v>10</v>
      </c>
      <c r="Q13" s="247" t="str">
        <f t="shared" si="0"/>
        <v>0,"Expression Pedal",1,11,0,127</v>
      </c>
      <c r="S13" s="35" t="s">
        <v>2266</v>
      </c>
      <c r="T13" s="6">
        <v>1011</v>
      </c>
      <c r="U13" s="6">
        <f t="shared" si="1"/>
        <v>4011</v>
      </c>
      <c r="V13" s="6" t="s">
        <v>1936</v>
      </c>
      <c r="W13" s="443" t="str">
        <f t="shared" si="2"/>
        <v>1011;DB #11, Upper Mixture Drawbar 12;0;num</v>
      </c>
    </row>
    <row r="14" spans="1:23" x14ac:dyDescent="0.2">
      <c r="A14" s="239">
        <v>11</v>
      </c>
      <c r="B14" s="159">
        <v>0</v>
      </c>
      <c r="C14" s="49" t="s">
        <v>2048</v>
      </c>
      <c r="D14" s="6">
        <v>127</v>
      </c>
      <c r="E14" s="241">
        <v>11</v>
      </c>
      <c r="F14" s="238">
        <v>0</v>
      </c>
      <c r="G14" s="236" t="s">
        <v>2048</v>
      </c>
      <c r="H14" s="397">
        <v>127</v>
      </c>
      <c r="I14" s="242">
        <v>11</v>
      </c>
      <c r="J14" s="238">
        <v>0</v>
      </c>
      <c r="K14" s="236" t="s">
        <v>2048</v>
      </c>
      <c r="L14" s="397">
        <v>127</v>
      </c>
      <c r="M14" s="312">
        <v>11</v>
      </c>
      <c r="N14" s="33">
        <v>0</v>
      </c>
      <c r="O14" s="249"/>
      <c r="Q14" s="247" t="str">
        <f t="shared" si="0"/>
        <v>1000,"DB #0, Upper Drawbar 16",1,12,0,127</v>
      </c>
      <c r="S14" s="33" t="s">
        <v>2336</v>
      </c>
      <c r="T14" s="6" t="s">
        <v>228</v>
      </c>
      <c r="U14" s="6" t="s">
        <v>228</v>
      </c>
      <c r="V14" s="6" t="s">
        <v>2732</v>
      </c>
      <c r="W14" s="443" t="str">
        <f t="shared" si="2"/>
        <v>#;Upper Env/Perc Drawbars;0;num</v>
      </c>
    </row>
    <row r="15" spans="1:23" x14ac:dyDescent="0.2">
      <c r="A15" s="240">
        <v>12</v>
      </c>
      <c r="B15" s="7">
        <v>1000</v>
      </c>
      <c r="C15" t="s">
        <v>1925</v>
      </c>
      <c r="D15" s="6">
        <v>127</v>
      </c>
      <c r="E15" s="194">
        <v>12</v>
      </c>
      <c r="F15" s="7">
        <v>1016</v>
      </c>
      <c r="G15" t="s">
        <v>1954</v>
      </c>
      <c r="H15" s="6">
        <v>127</v>
      </c>
      <c r="I15" s="243">
        <v>12</v>
      </c>
      <c r="J15" s="7">
        <v>1032</v>
      </c>
      <c r="K15" t="s">
        <v>1971</v>
      </c>
      <c r="L15" s="6">
        <v>127</v>
      </c>
      <c r="M15" s="313">
        <v>12</v>
      </c>
      <c r="N15" s="33">
        <v>0</v>
      </c>
      <c r="Q15" s="247" t="str">
        <f t="shared" si="0"/>
        <v>1001,"DB #1, Upper Drawbar 5 1/3",1,13,0,127</v>
      </c>
      <c r="S15" s="33" t="s">
        <v>2337</v>
      </c>
      <c r="T15" s="6">
        <v>1096</v>
      </c>
      <c r="U15" s="6">
        <f t="shared" si="1"/>
        <v>4096</v>
      </c>
      <c r="V15" s="6" t="s">
        <v>1942</v>
      </c>
      <c r="W15" s="443" t="str">
        <f t="shared" si="2"/>
        <v>1096;DB #96, Upper Env/Perc Drawbar 16;0;num</v>
      </c>
    </row>
    <row r="16" spans="1:23" x14ac:dyDescent="0.2">
      <c r="A16" s="240">
        <v>13</v>
      </c>
      <c r="B16" s="7">
        <v>1001</v>
      </c>
      <c r="C16" t="s">
        <v>1926</v>
      </c>
      <c r="D16" s="6">
        <v>127</v>
      </c>
      <c r="E16" s="194">
        <v>13</v>
      </c>
      <c r="F16" s="7">
        <v>1017</v>
      </c>
      <c r="G16" t="s">
        <v>1955</v>
      </c>
      <c r="H16" s="6">
        <v>127</v>
      </c>
      <c r="I16" s="243">
        <v>13</v>
      </c>
      <c r="J16" s="7">
        <v>1033</v>
      </c>
      <c r="K16" t="s">
        <v>1972</v>
      </c>
      <c r="L16" s="6">
        <v>127</v>
      </c>
      <c r="M16" s="313">
        <v>13</v>
      </c>
      <c r="N16" s="33">
        <v>0</v>
      </c>
      <c r="Q16" s="247" t="str">
        <f t="shared" si="0"/>
        <v>1002,"DB #2, Upper Drawbar 8",1,14,0,127</v>
      </c>
      <c r="S16" s="33" t="s">
        <v>2338</v>
      </c>
      <c r="T16" s="6">
        <v>1097</v>
      </c>
      <c r="U16" s="6">
        <f t="shared" si="1"/>
        <v>4097</v>
      </c>
      <c r="V16" s="6" t="s">
        <v>1943</v>
      </c>
      <c r="W16" s="443" t="str">
        <f t="shared" si="2"/>
        <v>1097;DB #97, Upper Env/Perc Drawbar 5 1/3;0;num</v>
      </c>
    </row>
    <row r="17" spans="1:23" x14ac:dyDescent="0.2">
      <c r="A17" s="240">
        <v>14</v>
      </c>
      <c r="B17" s="7">
        <v>1002</v>
      </c>
      <c r="C17" t="s">
        <v>1927</v>
      </c>
      <c r="D17" s="6">
        <v>127</v>
      </c>
      <c r="E17" s="194">
        <v>14</v>
      </c>
      <c r="F17" s="7">
        <v>1018</v>
      </c>
      <c r="G17" t="s">
        <v>1956</v>
      </c>
      <c r="H17" s="6">
        <v>127</v>
      </c>
      <c r="I17" s="243">
        <v>14</v>
      </c>
      <c r="J17" s="7">
        <v>1034</v>
      </c>
      <c r="K17" t="s">
        <v>1973</v>
      </c>
      <c r="L17" s="6">
        <v>127</v>
      </c>
      <c r="M17" s="313">
        <v>14</v>
      </c>
      <c r="N17" s="33">
        <v>0</v>
      </c>
      <c r="Q17" s="247" t="str">
        <f t="shared" si="0"/>
        <v>1003,"DB #3, Upper Drawbar 4",1,15,0,127</v>
      </c>
      <c r="S17" s="33" t="s">
        <v>2339</v>
      </c>
      <c r="T17" s="6">
        <v>1098</v>
      </c>
      <c r="U17" s="6">
        <f t="shared" si="1"/>
        <v>4098</v>
      </c>
      <c r="V17" s="6" t="s">
        <v>1944</v>
      </c>
      <c r="W17" s="443" t="str">
        <f t="shared" si="2"/>
        <v>1098;DB #98, Upper Env/Perc Drawbar 8;0;num</v>
      </c>
    </row>
    <row r="18" spans="1:23" x14ac:dyDescent="0.2">
      <c r="A18" s="240">
        <v>15</v>
      </c>
      <c r="B18" s="7">
        <v>1003</v>
      </c>
      <c r="C18" t="s">
        <v>1928</v>
      </c>
      <c r="D18" s="6">
        <v>127</v>
      </c>
      <c r="E18" s="194">
        <v>15</v>
      </c>
      <c r="F18" s="7">
        <v>1019</v>
      </c>
      <c r="G18" t="s">
        <v>1957</v>
      </c>
      <c r="H18" s="6">
        <v>127</v>
      </c>
      <c r="I18" s="243">
        <v>15</v>
      </c>
      <c r="J18" s="7">
        <v>1035</v>
      </c>
      <c r="K18" t="s">
        <v>1974</v>
      </c>
      <c r="L18" s="6">
        <v>127</v>
      </c>
      <c r="M18" s="313">
        <v>15</v>
      </c>
      <c r="N18" s="33">
        <v>0</v>
      </c>
      <c r="Q18" s="247" t="str">
        <f t="shared" si="0"/>
        <v>1004,"DB #4, Upper Drawbar 2 2/3",1,16,0,127</v>
      </c>
      <c r="S18" s="33" t="s">
        <v>2340</v>
      </c>
      <c r="T18" s="6">
        <v>1099</v>
      </c>
      <c r="U18" s="6">
        <f t="shared" si="1"/>
        <v>4099</v>
      </c>
      <c r="V18" s="6" t="s">
        <v>1945</v>
      </c>
      <c r="W18" s="443" t="str">
        <f t="shared" si="2"/>
        <v>1099;DB #99, Upper Env/Perc Drawbar 4;0;num</v>
      </c>
    </row>
    <row r="19" spans="1:23" x14ac:dyDescent="0.2">
      <c r="A19" s="240">
        <v>16</v>
      </c>
      <c r="B19" s="7">
        <v>1004</v>
      </c>
      <c r="C19" t="s">
        <v>1929</v>
      </c>
      <c r="D19" s="6">
        <v>127</v>
      </c>
      <c r="E19" s="194">
        <v>16</v>
      </c>
      <c r="F19" s="7">
        <v>1020</v>
      </c>
      <c r="G19" t="s">
        <v>1958</v>
      </c>
      <c r="H19" s="6">
        <v>127</v>
      </c>
      <c r="I19" s="243">
        <v>16</v>
      </c>
      <c r="J19" s="7">
        <v>1036</v>
      </c>
      <c r="K19" t="s">
        <v>1975</v>
      </c>
      <c r="L19" s="6">
        <v>127</v>
      </c>
      <c r="M19" s="313">
        <v>16</v>
      </c>
      <c r="N19" s="33">
        <v>0</v>
      </c>
      <c r="Q19" s="247" t="str">
        <f t="shared" si="0"/>
        <v>1005,"DB #5, Upper Drawbar 2",1,17,0,127</v>
      </c>
      <c r="S19" s="33" t="s">
        <v>2341</v>
      </c>
      <c r="T19" s="6">
        <v>1100</v>
      </c>
      <c r="U19" s="6">
        <f t="shared" si="1"/>
        <v>4100</v>
      </c>
      <c r="V19" s="6" t="s">
        <v>1946</v>
      </c>
      <c r="W19" s="443" t="str">
        <f t="shared" si="2"/>
        <v>1100;DB #100, Upper Env/Perc Drawbar 2 2/3;0;num</v>
      </c>
    </row>
    <row r="20" spans="1:23" x14ac:dyDescent="0.2">
      <c r="A20" s="240">
        <v>17</v>
      </c>
      <c r="B20" s="7">
        <v>1005</v>
      </c>
      <c r="C20" t="s">
        <v>1930</v>
      </c>
      <c r="D20" s="6">
        <v>127</v>
      </c>
      <c r="E20" s="194">
        <v>17</v>
      </c>
      <c r="F20" s="7">
        <v>1021</v>
      </c>
      <c r="G20" t="s">
        <v>1959</v>
      </c>
      <c r="H20" s="6">
        <v>127</v>
      </c>
      <c r="I20" s="243">
        <v>17</v>
      </c>
      <c r="J20" s="7">
        <v>1037</v>
      </c>
      <c r="K20" t="s">
        <v>1976</v>
      </c>
      <c r="L20" s="6">
        <v>127</v>
      </c>
      <c r="M20" s="313">
        <v>17</v>
      </c>
      <c r="N20" s="33">
        <v>0</v>
      </c>
      <c r="Q20" s="247" t="str">
        <f t="shared" si="0"/>
        <v>1006,"DB #6, Upper Drawbar 1 3/5",1,18,0,127</v>
      </c>
      <c r="S20" s="33" t="s">
        <v>2342</v>
      </c>
      <c r="T20" s="6">
        <v>1101</v>
      </c>
      <c r="U20" s="6">
        <f t="shared" si="1"/>
        <v>4101</v>
      </c>
      <c r="V20" s="6" t="s">
        <v>1947</v>
      </c>
      <c r="W20" s="443" t="str">
        <f t="shared" si="2"/>
        <v>1101;DB #101, Upper Env/Perc Drawbar 2;0;num</v>
      </c>
    </row>
    <row r="21" spans="1:23" x14ac:dyDescent="0.2">
      <c r="A21" s="240">
        <v>18</v>
      </c>
      <c r="B21" s="7">
        <v>1006</v>
      </c>
      <c r="C21" t="s">
        <v>1931</v>
      </c>
      <c r="D21" s="6">
        <v>127</v>
      </c>
      <c r="E21" s="194">
        <v>18</v>
      </c>
      <c r="F21" s="7">
        <v>1022</v>
      </c>
      <c r="G21" t="s">
        <v>1960</v>
      </c>
      <c r="H21" s="6">
        <v>127</v>
      </c>
      <c r="I21" s="243">
        <v>18</v>
      </c>
      <c r="J21" s="7">
        <v>1038</v>
      </c>
      <c r="K21" t="s">
        <v>1977</v>
      </c>
      <c r="L21" s="6">
        <v>127</v>
      </c>
      <c r="M21" s="313">
        <v>18</v>
      </c>
      <c r="N21" s="33">
        <v>0</v>
      </c>
      <c r="Q21" s="247" t="str">
        <f t="shared" si="0"/>
        <v>1007,"DB #7, Upper Drawbar 1 1/3",1,19,0,127</v>
      </c>
      <c r="S21" s="35" t="s">
        <v>2343</v>
      </c>
      <c r="T21" s="6">
        <v>1102</v>
      </c>
      <c r="U21" s="6">
        <f t="shared" si="1"/>
        <v>4102</v>
      </c>
      <c r="V21" s="6" t="s">
        <v>1948</v>
      </c>
      <c r="W21" s="443" t="str">
        <f t="shared" si="2"/>
        <v>1102;DB #102, Upper Env/Perc Drawbar 1 3/5;0;num</v>
      </c>
    </row>
    <row r="22" spans="1:23" x14ac:dyDescent="0.2">
      <c r="A22" s="240">
        <v>19</v>
      </c>
      <c r="B22" s="7">
        <v>1007</v>
      </c>
      <c r="C22" t="s">
        <v>1932</v>
      </c>
      <c r="D22" s="6">
        <v>127</v>
      </c>
      <c r="E22" s="194">
        <v>19</v>
      </c>
      <c r="F22" s="7">
        <v>1023</v>
      </c>
      <c r="G22" t="s">
        <v>1961</v>
      </c>
      <c r="H22" s="6">
        <v>127</v>
      </c>
      <c r="I22" s="243">
        <v>19</v>
      </c>
      <c r="J22" s="7">
        <v>1039</v>
      </c>
      <c r="K22" t="s">
        <v>1978</v>
      </c>
      <c r="L22" s="6">
        <v>127</v>
      </c>
      <c r="M22" s="313">
        <v>19</v>
      </c>
      <c r="N22" s="33">
        <v>0</v>
      </c>
      <c r="Q22" s="247" t="str">
        <f t="shared" si="0"/>
        <v>1008,"DB #8, Upper Drawbar 1",1,20,0,127</v>
      </c>
      <c r="S22" s="35" t="s">
        <v>2344</v>
      </c>
      <c r="T22" s="6">
        <v>1103</v>
      </c>
      <c r="U22" s="6">
        <f t="shared" si="1"/>
        <v>4103</v>
      </c>
      <c r="V22" s="6" t="s">
        <v>1949</v>
      </c>
      <c r="W22" s="443" t="str">
        <f t="shared" si="2"/>
        <v>1103;DB #103, Upper Env/Perc Drawbar 1 1/3;0;num</v>
      </c>
    </row>
    <row r="23" spans="1:23" x14ac:dyDescent="0.2">
      <c r="A23" s="240">
        <v>20</v>
      </c>
      <c r="B23" s="7">
        <v>1008</v>
      </c>
      <c r="C23" t="s">
        <v>1933</v>
      </c>
      <c r="D23" s="6">
        <v>127</v>
      </c>
      <c r="E23" s="194">
        <v>20</v>
      </c>
      <c r="F23" s="7">
        <v>1024</v>
      </c>
      <c r="G23" t="s">
        <v>1962</v>
      </c>
      <c r="H23" s="6">
        <v>127</v>
      </c>
      <c r="I23" s="243">
        <v>20</v>
      </c>
      <c r="J23" s="7">
        <v>1040</v>
      </c>
      <c r="K23" t="s">
        <v>1979</v>
      </c>
      <c r="L23" s="6">
        <v>127</v>
      </c>
      <c r="M23" s="313">
        <v>20</v>
      </c>
      <c r="N23" s="33">
        <v>0</v>
      </c>
      <c r="Q23" s="247" t="str">
        <f t="shared" si="0"/>
        <v>1009,"DB #9, Upper Mixture Drawbar 10",1,21,0,127</v>
      </c>
      <c r="S23" s="35" t="s">
        <v>2345</v>
      </c>
      <c r="T23" s="6">
        <v>1104</v>
      </c>
      <c r="U23" s="6">
        <f t="shared" si="1"/>
        <v>4104</v>
      </c>
      <c r="V23" s="6" t="s">
        <v>1950</v>
      </c>
      <c r="W23" s="443" t="str">
        <f t="shared" si="2"/>
        <v>1104;DB #104, Upper Env/Perc Drawbar 1;0;num</v>
      </c>
    </row>
    <row r="24" spans="1:23" x14ac:dyDescent="0.2">
      <c r="A24" s="240">
        <v>21</v>
      </c>
      <c r="B24" s="7">
        <v>1009</v>
      </c>
      <c r="C24" t="s">
        <v>1934</v>
      </c>
      <c r="D24" s="6">
        <v>127</v>
      </c>
      <c r="E24" s="194">
        <v>21</v>
      </c>
      <c r="F24" s="7">
        <v>1025</v>
      </c>
      <c r="G24" t="s">
        <v>1963</v>
      </c>
      <c r="H24" s="6">
        <v>127</v>
      </c>
      <c r="I24" s="243">
        <v>21</v>
      </c>
      <c r="J24" s="7">
        <v>1041</v>
      </c>
      <c r="K24" t="s">
        <v>1980</v>
      </c>
      <c r="L24" s="6">
        <v>127</v>
      </c>
      <c r="M24" s="313">
        <v>21</v>
      </c>
      <c r="N24" s="33">
        <v>0</v>
      </c>
      <c r="Q24" s="247" t="str">
        <f t="shared" si="0"/>
        <v>1010,"DB #10, Upper Mixture Drawbar 11",1,22,0,127</v>
      </c>
      <c r="S24" s="35" t="s">
        <v>2346</v>
      </c>
      <c r="T24" s="6">
        <v>1105</v>
      </c>
      <c r="U24" s="6">
        <f t="shared" si="1"/>
        <v>4105</v>
      </c>
      <c r="V24" s="6" t="s">
        <v>1951</v>
      </c>
      <c r="W24" s="443" t="str">
        <f t="shared" si="2"/>
        <v>1105;DB #105, Upper Env/Perc Mixture Drawbar 10;0;num</v>
      </c>
    </row>
    <row r="25" spans="1:23" x14ac:dyDescent="0.2">
      <c r="A25" s="240">
        <v>22</v>
      </c>
      <c r="B25" s="7">
        <v>1010</v>
      </c>
      <c r="C25" t="s">
        <v>1935</v>
      </c>
      <c r="D25" s="6">
        <v>127</v>
      </c>
      <c r="E25" s="194">
        <v>22</v>
      </c>
      <c r="F25" s="7">
        <v>1026</v>
      </c>
      <c r="G25" t="s">
        <v>1964</v>
      </c>
      <c r="H25" s="6">
        <v>127</v>
      </c>
      <c r="I25" s="243">
        <v>22</v>
      </c>
      <c r="J25" s="7">
        <v>1042</v>
      </c>
      <c r="K25" t="s">
        <v>1981</v>
      </c>
      <c r="L25" s="6">
        <v>127</v>
      </c>
      <c r="M25" s="313">
        <v>22</v>
      </c>
      <c r="N25" s="33">
        <v>0</v>
      </c>
      <c r="Q25" s="247" t="str">
        <f t="shared" si="0"/>
        <v>1011,"DB #11, Upper Mixture Drawbar 12",1,23,0,127</v>
      </c>
      <c r="S25" s="33" t="s">
        <v>2347</v>
      </c>
      <c r="T25" s="6">
        <v>1106</v>
      </c>
      <c r="U25" s="6">
        <f t="shared" si="1"/>
        <v>4106</v>
      </c>
      <c r="V25" s="6" t="s">
        <v>1952</v>
      </c>
      <c r="W25" s="443" t="str">
        <f t="shared" si="2"/>
        <v>1106;DB #106, Upper Env/Perc Mixture Drawbar 11;0;num</v>
      </c>
    </row>
    <row r="26" spans="1:23" x14ac:dyDescent="0.2">
      <c r="A26" s="240">
        <v>23</v>
      </c>
      <c r="B26" s="7">
        <v>1011</v>
      </c>
      <c r="C26" t="s">
        <v>1936</v>
      </c>
      <c r="D26" s="6">
        <v>127</v>
      </c>
      <c r="E26" s="194">
        <v>23</v>
      </c>
      <c r="F26" s="7">
        <v>1027</v>
      </c>
      <c r="G26" t="s">
        <v>1965</v>
      </c>
      <c r="H26" s="6">
        <v>127</v>
      </c>
      <c r="I26" s="243">
        <v>23</v>
      </c>
      <c r="J26" s="7">
        <v>1043</v>
      </c>
      <c r="K26" t="s">
        <v>1982</v>
      </c>
      <c r="L26" s="6">
        <v>127</v>
      </c>
      <c r="M26" s="313">
        <v>23</v>
      </c>
      <c r="N26" s="33">
        <v>0</v>
      </c>
      <c r="Q26" s="247" t="str">
        <f t="shared" si="0"/>
        <v>0,"",1,24,0,127</v>
      </c>
      <c r="S26" s="35" t="s">
        <v>2410</v>
      </c>
      <c r="T26" s="6">
        <v>1107</v>
      </c>
      <c r="U26" s="6">
        <f t="shared" si="1"/>
        <v>4107</v>
      </c>
      <c r="V26" s="6" t="s">
        <v>1953</v>
      </c>
      <c r="W26" s="443" t="str">
        <f t="shared" si="2"/>
        <v>1107;DB #107, Upper Env/Perc Mixture Drawbar 12;0;num</v>
      </c>
    </row>
    <row r="27" spans="1:23" x14ac:dyDescent="0.2">
      <c r="A27" s="240">
        <v>24</v>
      </c>
      <c r="B27" s="7">
        <v>0</v>
      </c>
      <c r="D27" s="6">
        <v>127</v>
      </c>
      <c r="E27" s="194">
        <v>24</v>
      </c>
      <c r="F27" s="7">
        <v>0</v>
      </c>
      <c r="H27" s="6">
        <v>127</v>
      </c>
      <c r="I27" s="243">
        <v>24</v>
      </c>
      <c r="J27" s="7">
        <v>0</v>
      </c>
      <c r="L27" s="6">
        <v>127</v>
      </c>
      <c r="M27" s="313">
        <v>24</v>
      </c>
      <c r="N27" s="33">
        <v>0</v>
      </c>
      <c r="Q27" s="247" t="str">
        <f t="shared" si="0"/>
        <v>1048,"DB #48, Upper Attack",1,25,0,127</v>
      </c>
      <c r="S27" s="35" t="s">
        <v>2411</v>
      </c>
      <c r="T27" s="6" t="s">
        <v>228</v>
      </c>
      <c r="U27" s="6" t="s">
        <v>228</v>
      </c>
      <c r="V27" s="6" t="s">
        <v>2733</v>
      </c>
      <c r="W27" s="443" t="str">
        <f t="shared" si="2"/>
        <v>#;Upper Envelope;0;num</v>
      </c>
    </row>
    <row r="28" spans="1:23" x14ac:dyDescent="0.2">
      <c r="A28" s="240">
        <v>25</v>
      </c>
      <c r="B28" s="7">
        <v>1048</v>
      </c>
      <c r="C28" t="s">
        <v>1937</v>
      </c>
      <c r="D28" s="6">
        <v>127</v>
      </c>
      <c r="E28" s="194">
        <v>25</v>
      </c>
      <c r="F28" s="7">
        <v>1056</v>
      </c>
      <c r="G28" t="s">
        <v>1966</v>
      </c>
      <c r="H28" s="6">
        <v>127</v>
      </c>
      <c r="I28" s="243">
        <v>25</v>
      </c>
      <c r="J28" s="95">
        <v>1064</v>
      </c>
      <c r="K28" t="s">
        <v>1987</v>
      </c>
      <c r="L28" s="6">
        <v>127</v>
      </c>
      <c r="M28" s="313">
        <v>25</v>
      </c>
      <c r="N28" s="33">
        <v>0</v>
      </c>
      <c r="Q28" s="247" t="str">
        <f t="shared" si="0"/>
        <v>1049,"DB #49, Upper Decay",1,26,0,127</v>
      </c>
      <c r="S28" s="35" t="s">
        <v>2412</v>
      </c>
      <c r="T28" s="6">
        <v>1048</v>
      </c>
      <c r="U28" s="6">
        <f t="shared" si="1"/>
        <v>4048</v>
      </c>
      <c r="V28" s="6" t="s">
        <v>1937</v>
      </c>
      <c r="W28" s="443" t="str">
        <f t="shared" si="2"/>
        <v>1048;DB #48, Upper Attack;0;num</v>
      </c>
    </row>
    <row r="29" spans="1:23" x14ac:dyDescent="0.2">
      <c r="A29" s="240">
        <v>26</v>
      </c>
      <c r="B29" s="7">
        <v>1049</v>
      </c>
      <c r="C29" t="s">
        <v>1938</v>
      </c>
      <c r="D29" s="6">
        <v>127</v>
      </c>
      <c r="E29" s="194">
        <v>26</v>
      </c>
      <c r="F29" s="7">
        <v>1057</v>
      </c>
      <c r="G29" t="s">
        <v>1967</v>
      </c>
      <c r="H29" s="6">
        <v>127</v>
      </c>
      <c r="I29" s="243">
        <v>26</v>
      </c>
      <c r="J29" s="95">
        <v>1065</v>
      </c>
      <c r="K29" t="s">
        <v>1988</v>
      </c>
      <c r="L29" s="6">
        <v>127</v>
      </c>
      <c r="M29" s="313">
        <v>26</v>
      </c>
      <c r="N29" s="33">
        <v>0</v>
      </c>
      <c r="Q29" s="247" t="str">
        <f t="shared" si="0"/>
        <v>1050,"DB #50, Upper Sustain",1,27,0,127</v>
      </c>
      <c r="S29" s="35" t="s">
        <v>2413</v>
      </c>
      <c r="T29" s="6">
        <v>1049</v>
      </c>
      <c r="U29" s="6">
        <f t="shared" si="1"/>
        <v>4049</v>
      </c>
      <c r="V29" s="6" t="s">
        <v>1938</v>
      </c>
      <c r="W29" s="443" t="str">
        <f t="shared" si="2"/>
        <v>1049;DB #49, Upper Decay;0;num</v>
      </c>
    </row>
    <row r="30" spans="1:23" x14ac:dyDescent="0.2">
      <c r="A30" s="240">
        <v>27</v>
      </c>
      <c r="B30" s="7">
        <v>1050</v>
      </c>
      <c r="C30" t="s">
        <v>1939</v>
      </c>
      <c r="D30" s="6">
        <v>127</v>
      </c>
      <c r="E30" s="194">
        <v>27</v>
      </c>
      <c r="F30" s="7">
        <v>1058</v>
      </c>
      <c r="G30" t="s">
        <v>1968</v>
      </c>
      <c r="H30" s="6">
        <v>127</v>
      </c>
      <c r="I30" s="243">
        <v>27</v>
      </c>
      <c r="J30" s="95">
        <v>1066</v>
      </c>
      <c r="K30" t="s">
        <v>1989</v>
      </c>
      <c r="L30" s="6">
        <v>127</v>
      </c>
      <c r="M30" s="313">
        <v>27</v>
      </c>
      <c r="N30" s="33">
        <v>0</v>
      </c>
      <c r="Q30" s="247" t="str">
        <f t="shared" si="0"/>
        <v>1051,"DB #51, Upper Release",1,28,0,127</v>
      </c>
      <c r="S30" s="35" t="s">
        <v>2414</v>
      </c>
      <c r="T30" s="6">
        <v>1050</v>
      </c>
      <c r="U30" s="6">
        <f t="shared" si="1"/>
        <v>4050</v>
      </c>
      <c r="V30" s="6" t="s">
        <v>1939</v>
      </c>
      <c r="W30" s="443" t="str">
        <f t="shared" si="2"/>
        <v>1050;DB #50, Upper Sustain;0;num</v>
      </c>
    </row>
    <row r="31" spans="1:23" x14ac:dyDescent="0.2">
      <c r="A31" s="240">
        <v>28</v>
      </c>
      <c r="B31" s="7">
        <v>1051</v>
      </c>
      <c r="C31" t="s">
        <v>1940</v>
      </c>
      <c r="D31" s="6">
        <v>127</v>
      </c>
      <c r="E31" s="194">
        <v>28</v>
      </c>
      <c r="F31" s="7">
        <v>1059</v>
      </c>
      <c r="G31" t="s">
        <v>1969</v>
      </c>
      <c r="H31" s="6">
        <v>127</v>
      </c>
      <c r="I31" s="243">
        <v>28</v>
      </c>
      <c r="J31" s="95">
        <v>1067</v>
      </c>
      <c r="K31" t="s">
        <v>1990</v>
      </c>
      <c r="L31" s="6">
        <v>127</v>
      </c>
      <c r="M31" s="313">
        <v>28</v>
      </c>
      <c r="N31" s="33">
        <v>0</v>
      </c>
      <c r="Q31" s="247" t="str">
        <f t="shared" si="0"/>
        <v>1052,"DB #52, Upper ADSR Harmonic Decay",1,29,0,127</v>
      </c>
      <c r="S31" s="35" t="s">
        <v>2415</v>
      </c>
      <c r="T31" s="6">
        <v>1051</v>
      </c>
      <c r="U31" s="6">
        <f t="shared" si="1"/>
        <v>4051</v>
      </c>
      <c r="V31" s="6" t="s">
        <v>1940</v>
      </c>
      <c r="W31" s="443" t="str">
        <f t="shared" si="2"/>
        <v>1051;DB #51, Upper Release;0;num</v>
      </c>
    </row>
    <row r="32" spans="1:23" x14ac:dyDescent="0.2">
      <c r="A32" s="240">
        <v>29</v>
      </c>
      <c r="B32" s="7">
        <v>1052</v>
      </c>
      <c r="C32" t="s">
        <v>1941</v>
      </c>
      <c r="D32" s="6">
        <v>127</v>
      </c>
      <c r="E32" s="194">
        <v>29</v>
      </c>
      <c r="F32" s="7">
        <v>1060</v>
      </c>
      <c r="G32" t="s">
        <v>1970</v>
      </c>
      <c r="H32" s="6">
        <v>127</v>
      </c>
      <c r="I32" s="243">
        <v>29</v>
      </c>
      <c r="J32" s="95">
        <v>1068</v>
      </c>
      <c r="K32" t="s">
        <v>1991</v>
      </c>
      <c r="L32" s="6">
        <v>127</v>
      </c>
      <c r="M32" s="313">
        <v>29</v>
      </c>
      <c r="N32" s="33">
        <v>0</v>
      </c>
      <c r="Q32" s="247" t="str">
        <f t="shared" si="0"/>
        <v>0,"",1,30,0,0</v>
      </c>
      <c r="S32" s="35" t="s">
        <v>2416</v>
      </c>
      <c r="T32" s="6">
        <v>1052</v>
      </c>
      <c r="U32" s="6">
        <f t="shared" si="1"/>
        <v>4052</v>
      </c>
      <c r="V32" s="6" t="s">
        <v>1941</v>
      </c>
      <c r="W32" s="443" t="str">
        <f t="shared" si="2"/>
        <v>1052;DB #52, Upper ADSR Harmonic Decay;0;num</v>
      </c>
    </row>
    <row r="33" spans="1:23" x14ac:dyDescent="0.2">
      <c r="A33" s="240">
        <v>30</v>
      </c>
      <c r="B33" s="7">
        <v>0</v>
      </c>
      <c r="D33" s="6">
        <v>0</v>
      </c>
      <c r="E33" s="194">
        <v>30</v>
      </c>
      <c r="F33" s="7">
        <v>0</v>
      </c>
      <c r="H33" s="6">
        <v>0</v>
      </c>
      <c r="I33" s="243">
        <v>30</v>
      </c>
      <c r="J33" s="7">
        <v>0</v>
      </c>
      <c r="L33" s="6">
        <v>0</v>
      </c>
      <c r="M33" s="313">
        <v>30</v>
      </c>
      <c r="N33" s="33">
        <v>0</v>
      </c>
      <c r="Q33" s="247" t="str">
        <f t="shared" si="0"/>
        <v>0,"",1,31,0,0</v>
      </c>
      <c r="S33" s="35" t="s">
        <v>2417</v>
      </c>
      <c r="T33" s="6" t="s">
        <v>228</v>
      </c>
      <c r="U33" s="6" t="s">
        <v>228</v>
      </c>
      <c r="V33" s="6" t="s">
        <v>2734</v>
      </c>
      <c r="W33" s="443" t="str">
        <f t="shared" si="2"/>
        <v>#;Upper Envelope Tabs;0;num</v>
      </c>
    </row>
    <row r="34" spans="1:23" x14ac:dyDescent="0.2">
      <c r="A34" s="240">
        <v>31</v>
      </c>
      <c r="B34" s="7">
        <v>0</v>
      </c>
      <c r="D34" s="6">
        <v>0</v>
      </c>
      <c r="E34" s="194">
        <v>31</v>
      </c>
      <c r="F34" s="7">
        <v>0</v>
      </c>
      <c r="H34" s="6">
        <v>0</v>
      </c>
      <c r="I34" s="243">
        <v>31</v>
      </c>
      <c r="J34" s="7">
        <v>0</v>
      </c>
      <c r="L34" s="6">
        <v>0</v>
      </c>
      <c r="M34" s="313">
        <v>31</v>
      </c>
      <c r="N34" s="33">
        <v>0</v>
      </c>
      <c r="Q34" s="247" t="str">
        <f t="shared" si="0"/>
        <v>0,"Bank Select",1,32,0,0</v>
      </c>
      <c r="S34" s="35" t="s">
        <v>2418</v>
      </c>
      <c r="T34" s="6">
        <v>1160</v>
      </c>
      <c r="U34" s="6">
        <f t="shared" si="1"/>
        <v>4160</v>
      </c>
      <c r="V34" s="6" t="s">
        <v>2023</v>
      </c>
      <c r="W34" s="443" t="str">
        <f t="shared" si="2"/>
        <v>1160;TAB #32, Upper 16 Drawbar EG/Perc Mask Bit;0;num</v>
      </c>
    </row>
    <row r="35" spans="1:23" x14ac:dyDescent="0.2">
      <c r="A35" s="239">
        <v>32</v>
      </c>
      <c r="B35" s="33">
        <v>0</v>
      </c>
      <c r="C35" s="236" t="s">
        <v>2049</v>
      </c>
      <c r="D35" s="6">
        <v>0</v>
      </c>
      <c r="E35" s="241">
        <v>32</v>
      </c>
      <c r="F35" s="33">
        <v>0</v>
      </c>
      <c r="G35" s="236" t="s">
        <v>2049</v>
      </c>
      <c r="H35" s="6">
        <v>0</v>
      </c>
      <c r="I35" s="242">
        <v>32</v>
      </c>
      <c r="J35" s="33">
        <v>0</v>
      </c>
      <c r="K35" s="236" t="s">
        <v>2049</v>
      </c>
      <c r="L35" s="6">
        <v>0</v>
      </c>
      <c r="M35" s="312">
        <v>32</v>
      </c>
      <c r="N35" s="33">
        <v>0</v>
      </c>
      <c r="Q35" s="247" t="str">
        <f t="shared" si="0"/>
        <v>1224,"Upper GM Layer 1 Voice",1,33,0,127</v>
      </c>
      <c r="S35" s="35" t="s">
        <v>2419</v>
      </c>
      <c r="T35" s="6">
        <v>1161</v>
      </c>
      <c r="U35" s="6">
        <f t="shared" si="1"/>
        <v>4161</v>
      </c>
      <c r="V35" s="6" t="s">
        <v>2024</v>
      </c>
      <c r="W35" s="443" t="str">
        <f t="shared" si="2"/>
        <v>1161;TAB #33, Upper 5 1/3 Drawbar EG/Perc Mask Bit;0;num</v>
      </c>
    </row>
    <row r="36" spans="1:23" x14ac:dyDescent="0.2">
      <c r="A36" s="240">
        <v>33</v>
      </c>
      <c r="B36" s="7">
        <v>1224</v>
      </c>
      <c r="C36" t="s">
        <v>1371</v>
      </c>
      <c r="D36" s="6">
        <v>127</v>
      </c>
      <c r="E36" s="194">
        <v>33</v>
      </c>
      <c r="F36" s="7">
        <v>1232</v>
      </c>
      <c r="G36" t="s">
        <v>1367</v>
      </c>
      <c r="H36" s="6">
        <v>127</v>
      </c>
      <c r="I36" s="243">
        <v>33</v>
      </c>
      <c r="J36" s="95">
        <v>1240</v>
      </c>
      <c r="K36" t="s">
        <v>1363</v>
      </c>
      <c r="L36" s="6">
        <v>127</v>
      </c>
      <c r="M36" s="313">
        <v>33</v>
      </c>
      <c r="N36" s="33">
        <v>0</v>
      </c>
      <c r="Q36" s="247" t="str">
        <f t="shared" si="0"/>
        <v>1225,"Upper GM Layer 1 Level",1,34,0,127</v>
      </c>
      <c r="S36" s="35" t="s">
        <v>2420</v>
      </c>
      <c r="T36" s="6">
        <v>1162</v>
      </c>
      <c r="U36" s="6">
        <f t="shared" si="1"/>
        <v>4162</v>
      </c>
      <c r="V36" s="6" t="s">
        <v>2025</v>
      </c>
      <c r="W36" s="443" t="str">
        <f t="shared" si="2"/>
        <v>1162;TAB #34, Upper 8 Drawbar EG/Perc Mask Bit;0;num</v>
      </c>
    </row>
    <row r="37" spans="1:23" x14ac:dyDescent="0.2">
      <c r="A37" s="240">
        <v>34</v>
      </c>
      <c r="B37" s="7">
        <v>1225</v>
      </c>
      <c r="C37" t="s">
        <v>1372</v>
      </c>
      <c r="D37" s="6">
        <v>127</v>
      </c>
      <c r="E37" s="194">
        <v>34</v>
      </c>
      <c r="F37" s="7">
        <v>1233</v>
      </c>
      <c r="G37" t="s">
        <v>1370</v>
      </c>
      <c r="H37" s="6">
        <v>127</v>
      </c>
      <c r="I37" s="243">
        <v>34</v>
      </c>
      <c r="J37" s="95">
        <v>1241</v>
      </c>
      <c r="K37" t="s">
        <v>1365</v>
      </c>
      <c r="L37" s="6">
        <v>127</v>
      </c>
      <c r="M37" s="313">
        <v>34</v>
      </c>
      <c r="N37" s="33">
        <v>0</v>
      </c>
      <c r="Q37" s="247" t="str">
        <f t="shared" si="0"/>
        <v>1226,"Upper GM Layer 1 Harmonic",1,35,0,5</v>
      </c>
      <c r="S37" s="35" t="s">
        <v>2421</v>
      </c>
      <c r="T37" s="6">
        <v>1163</v>
      </c>
      <c r="U37" s="6">
        <f t="shared" si="1"/>
        <v>4163</v>
      </c>
      <c r="V37" s="6" t="s">
        <v>2026</v>
      </c>
      <c r="W37" s="443" t="str">
        <f t="shared" si="2"/>
        <v>1163;TAB #35, Upper 4 Drawbar EG/Perc Mask Bit;0;num</v>
      </c>
    </row>
    <row r="38" spans="1:23" x14ac:dyDescent="0.2">
      <c r="A38" s="240">
        <v>35</v>
      </c>
      <c r="B38" s="7">
        <v>1226</v>
      </c>
      <c r="C38" t="s">
        <v>1375</v>
      </c>
      <c r="D38" s="6">
        <v>5</v>
      </c>
      <c r="E38" s="194">
        <v>35</v>
      </c>
      <c r="F38" s="7">
        <v>1234</v>
      </c>
      <c r="G38" t="s">
        <v>1378</v>
      </c>
      <c r="H38" s="6">
        <v>5</v>
      </c>
      <c r="I38" s="243">
        <v>35</v>
      </c>
      <c r="J38" s="95">
        <v>1242</v>
      </c>
      <c r="K38" t="s">
        <v>1381</v>
      </c>
      <c r="L38" s="6">
        <v>5</v>
      </c>
      <c r="M38" s="313">
        <v>35</v>
      </c>
      <c r="N38" s="33">
        <v>0</v>
      </c>
      <c r="Q38" s="247" t="str">
        <f t="shared" si="0"/>
        <v>1227,"Upper GM Layer 2 Voice",1,36,0,127</v>
      </c>
      <c r="S38" s="33" t="s">
        <v>2267</v>
      </c>
      <c r="T38" s="6">
        <v>1164</v>
      </c>
      <c r="U38" s="6">
        <f t="shared" si="1"/>
        <v>4164</v>
      </c>
      <c r="V38" s="6" t="s">
        <v>2027</v>
      </c>
      <c r="W38" s="443" t="str">
        <f t="shared" si="2"/>
        <v>1164;TAB #36, Upper 2 2/3 Drawbar EG/Perc Mask Bit;0;num</v>
      </c>
    </row>
    <row r="39" spans="1:23" x14ac:dyDescent="0.2">
      <c r="A39" s="240">
        <v>36</v>
      </c>
      <c r="B39" s="7">
        <v>1227</v>
      </c>
      <c r="C39" t="s">
        <v>1373</v>
      </c>
      <c r="D39" s="6">
        <v>127</v>
      </c>
      <c r="E39" s="194">
        <v>36</v>
      </c>
      <c r="F39" s="7">
        <v>1235</v>
      </c>
      <c r="G39" t="s">
        <v>1368</v>
      </c>
      <c r="H39" s="6">
        <v>127</v>
      </c>
      <c r="I39" s="243">
        <v>36</v>
      </c>
      <c r="J39" s="95">
        <v>1243</v>
      </c>
      <c r="K39" t="s">
        <v>1364</v>
      </c>
      <c r="L39" s="6">
        <v>127</v>
      </c>
      <c r="M39" s="313">
        <v>36</v>
      </c>
      <c r="N39" s="33">
        <v>0</v>
      </c>
      <c r="Q39" s="247" t="str">
        <f t="shared" si="0"/>
        <v>1228,"Upper GM Layer 2 Level",1,37,0,127</v>
      </c>
      <c r="S39" s="33" t="s">
        <v>2268</v>
      </c>
      <c r="T39" s="6">
        <v>1165</v>
      </c>
      <c r="U39" s="6">
        <f t="shared" si="1"/>
        <v>4165</v>
      </c>
      <c r="V39" s="6" t="s">
        <v>2028</v>
      </c>
      <c r="W39" s="443" t="str">
        <f t="shared" si="2"/>
        <v>1165;TAB #37, Upper 2 Drawbar EG/Perc Mask Bit;0;num</v>
      </c>
    </row>
    <row r="40" spans="1:23" x14ac:dyDescent="0.2">
      <c r="A40" s="240">
        <v>37</v>
      </c>
      <c r="B40" s="7">
        <v>1228</v>
      </c>
      <c r="C40" t="s">
        <v>1374</v>
      </c>
      <c r="D40" s="6">
        <v>127</v>
      </c>
      <c r="E40" s="194">
        <v>37</v>
      </c>
      <c r="F40" s="7">
        <v>1236</v>
      </c>
      <c r="G40" t="s">
        <v>1369</v>
      </c>
      <c r="H40" s="6">
        <v>127</v>
      </c>
      <c r="I40" s="243">
        <v>37</v>
      </c>
      <c r="J40" s="95">
        <v>1244</v>
      </c>
      <c r="K40" t="s">
        <v>1366</v>
      </c>
      <c r="L40" s="6">
        <v>127</v>
      </c>
      <c r="M40" s="313">
        <v>37</v>
      </c>
      <c r="N40" s="33">
        <v>0</v>
      </c>
      <c r="Q40" s="247" t="str">
        <f t="shared" si="0"/>
        <v>1229,"Upper GM Layer 2 Harmonic",1,38,0,5</v>
      </c>
      <c r="S40" s="33" t="s">
        <v>2269</v>
      </c>
      <c r="T40" s="6">
        <v>1166</v>
      </c>
      <c r="U40" s="6">
        <f t="shared" si="1"/>
        <v>4166</v>
      </c>
      <c r="V40" s="6" t="s">
        <v>2029</v>
      </c>
      <c r="W40" s="443" t="str">
        <f t="shared" si="2"/>
        <v>1166;TAB #38, Upper 1 3/5 Drawbar EG/Perc Mask Bit;0;num</v>
      </c>
    </row>
    <row r="41" spans="1:23" x14ac:dyDescent="0.2">
      <c r="A41" s="240">
        <v>38</v>
      </c>
      <c r="B41" s="7">
        <v>1229</v>
      </c>
      <c r="C41" t="s">
        <v>1376</v>
      </c>
      <c r="D41" s="6">
        <v>5</v>
      </c>
      <c r="E41" s="194">
        <v>38</v>
      </c>
      <c r="F41" s="7">
        <v>1237</v>
      </c>
      <c r="G41" t="s">
        <v>1379</v>
      </c>
      <c r="H41" s="6">
        <v>5</v>
      </c>
      <c r="I41" s="243">
        <v>38</v>
      </c>
      <c r="J41" s="95">
        <v>1245</v>
      </c>
      <c r="K41" t="s">
        <v>1382</v>
      </c>
      <c r="L41" s="6">
        <v>5</v>
      </c>
      <c r="M41" s="313">
        <v>38</v>
      </c>
      <c r="N41" s="33">
        <v>0</v>
      </c>
      <c r="Q41" s="247" t="str">
        <f t="shared" si="0"/>
        <v>1230,"Upper GM Layer 2 Detune",1,39,0,127</v>
      </c>
      <c r="S41" s="33" t="s">
        <v>2270</v>
      </c>
      <c r="T41" s="6">
        <v>1167</v>
      </c>
      <c r="U41" s="6">
        <f t="shared" si="1"/>
        <v>4167</v>
      </c>
      <c r="V41" s="6" t="s">
        <v>2030</v>
      </c>
      <c r="W41" s="443" t="str">
        <f t="shared" si="2"/>
        <v>1167;TAB #39, Upper 1 1/3 Drawbar EG/Perc Mask Bit;0;num</v>
      </c>
    </row>
    <row r="42" spans="1:23" x14ac:dyDescent="0.2">
      <c r="A42" s="240">
        <v>39</v>
      </c>
      <c r="B42" s="7">
        <v>1230</v>
      </c>
      <c r="C42" t="s">
        <v>1377</v>
      </c>
      <c r="D42" s="6">
        <v>127</v>
      </c>
      <c r="E42" s="194">
        <v>39</v>
      </c>
      <c r="F42" s="7">
        <v>1238</v>
      </c>
      <c r="G42" t="s">
        <v>1380</v>
      </c>
      <c r="H42" s="6">
        <v>127</v>
      </c>
      <c r="I42" s="243">
        <v>39</v>
      </c>
      <c r="J42" s="95">
        <v>1246</v>
      </c>
      <c r="K42" t="s">
        <v>1383</v>
      </c>
      <c r="L42" s="6">
        <v>127</v>
      </c>
      <c r="M42" s="313">
        <v>39</v>
      </c>
      <c r="N42" s="33">
        <v>0</v>
      </c>
      <c r="Q42" s="247" t="str">
        <f t="shared" si="0"/>
        <v>0,"",1,40,0,0</v>
      </c>
      <c r="S42" s="33" t="s">
        <v>2271</v>
      </c>
      <c r="T42" s="6">
        <v>1168</v>
      </c>
      <c r="U42" s="6">
        <f t="shared" si="1"/>
        <v>4168</v>
      </c>
      <c r="V42" s="6" t="s">
        <v>2031</v>
      </c>
      <c r="W42" s="443" t="str">
        <f t="shared" si="2"/>
        <v>1168;TAB #40, Upper 1 Drawbar EG/Perc Mask Bit;0;num</v>
      </c>
    </row>
    <row r="43" spans="1:23" x14ac:dyDescent="0.2">
      <c r="A43" s="240">
        <v>40</v>
      </c>
      <c r="B43" s="7">
        <v>0</v>
      </c>
      <c r="D43" s="6">
        <v>0</v>
      </c>
      <c r="E43" s="194">
        <v>40</v>
      </c>
      <c r="F43" s="7">
        <v>0</v>
      </c>
      <c r="H43" s="6">
        <v>0</v>
      </c>
      <c r="I43" s="243">
        <v>40</v>
      </c>
      <c r="J43" s="95">
        <v>0</v>
      </c>
      <c r="L43" s="6">
        <v>0</v>
      </c>
      <c r="M43" s="313">
        <v>40</v>
      </c>
      <c r="N43" s="33">
        <v>0</v>
      </c>
      <c r="Q43" s="247" t="str">
        <f t="shared" si="0"/>
        <v>1096,"DB #96, Upper Env/Perc Drawbar 16",1,41,0,127</v>
      </c>
      <c r="S43" s="33" t="s">
        <v>2348</v>
      </c>
      <c r="T43" s="6">
        <v>1169</v>
      </c>
      <c r="U43" s="6">
        <f t="shared" si="1"/>
        <v>4169</v>
      </c>
      <c r="V43" s="6" t="s">
        <v>2032</v>
      </c>
      <c r="W43" s="443" t="str">
        <f t="shared" si="2"/>
        <v>1169;TAB #41, Upper Mixture Drawbar 10  EG/Perc Mask Bit;0;num</v>
      </c>
    </row>
    <row r="44" spans="1:23" x14ac:dyDescent="0.2">
      <c r="A44" s="240">
        <v>41</v>
      </c>
      <c r="B44" s="7">
        <v>1096</v>
      </c>
      <c r="C44" t="s">
        <v>1942</v>
      </c>
      <c r="D44" s="6">
        <v>127</v>
      </c>
      <c r="E44" s="194">
        <v>41</v>
      </c>
      <c r="F44" s="95">
        <v>1086</v>
      </c>
      <c r="G44" t="s">
        <v>1242</v>
      </c>
      <c r="H44" s="6">
        <v>127</v>
      </c>
      <c r="I44" s="243">
        <v>41</v>
      </c>
      <c r="J44" s="95">
        <v>1072</v>
      </c>
      <c r="K44" t="s">
        <v>1983</v>
      </c>
      <c r="L44" s="6">
        <v>127</v>
      </c>
      <c r="M44" s="313">
        <v>41</v>
      </c>
      <c r="N44" s="33">
        <v>0</v>
      </c>
      <c r="Q44" s="247" t="str">
        <f t="shared" si="0"/>
        <v>1097,"DB #97, Upper Env/Perc Drawbar 5 1/3",1,42,0,127</v>
      </c>
      <c r="S44" s="33" t="s">
        <v>2349</v>
      </c>
      <c r="T44" s="6">
        <v>1170</v>
      </c>
      <c r="U44" s="6">
        <f t="shared" si="1"/>
        <v>4170</v>
      </c>
      <c r="V44" s="6" t="s">
        <v>2033</v>
      </c>
      <c r="W44" s="443" t="str">
        <f t="shared" si="2"/>
        <v>1170;TAB #42, Upper Mixture Drawbar 11  EG/Perc Mask Bit;0;num</v>
      </c>
    </row>
    <row r="45" spans="1:23" x14ac:dyDescent="0.2">
      <c r="A45" s="240">
        <v>42</v>
      </c>
      <c r="B45" s="7">
        <v>1097</v>
      </c>
      <c r="C45" t="s">
        <v>1943</v>
      </c>
      <c r="D45" s="6">
        <v>127</v>
      </c>
      <c r="E45" s="194">
        <v>42</v>
      </c>
      <c r="F45" s="95">
        <v>1087</v>
      </c>
      <c r="G45" t="s">
        <v>1342</v>
      </c>
      <c r="H45" s="6">
        <v>127</v>
      </c>
      <c r="I45" s="243">
        <v>42</v>
      </c>
      <c r="J45" s="95">
        <v>1073</v>
      </c>
      <c r="K45" t="s">
        <v>1984</v>
      </c>
      <c r="L45" s="6">
        <v>127</v>
      </c>
      <c r="M45" s="313">
        <v>42</v>
      </c>
      <c r="N45" s="33">
        <v>0</v>
      </c>
      <c r="Q45" s="247" t="str">
        <f t="shared" si="0"/>
        <v>1098,"DB #98, Upper Env/Perc Drawbar 8",1,43,0,127</v>
      </c>
      <c r="S45" s="35" t="s">
        <v>2350</v>
      </c>
      <c r="T45" s="6">
        <v>1171</v>
      </c>
      <c r="U45" s="6">
        <f t="shared" si="1"/>
        <v>4171</v>
      </c>
      <c r="V45" s="6" t="s">
        <v>2034</v>
      </c>
      <c r="W45" s="443" t="str">
        <f t="shared" si="2"/>
        <v>1171;TAB #43, Upper Mixture Drawbar 12  EG/Perc Mask Bit;0;num</v>
      </c>
    </row>
    <row r="46" spans="1:23" x14ac:dyDescent="0.2">
      <c r="A46" s="240">
        <v>43</v>
      </c>
      <c r="B46" s="7">
        <v>1098</v>
      </c>
      <c r="C46" t="s">
        <v>1944</v>
      </c>
      <c r="D46" s="6">
        <v>127</v>
      </c>
      <c r="E46" s="194">
        <v>43</v>
      </c>
      <c r="F46" s="95">
        <v>1088</v>
      </c>
      <c r="G46" t="s">
        <v>1343</v>
      </c>
      <c r="H46" s="6">
        <v>127</v>
      </c>
      <c r="I46" s="243">
        <v>43</v>
      </c>
      <c r="J46" s="95">
        <v>1074</v>
      </c>
      <c r="K46" t="s">
        <v>1985</v>
      </c>
      <c r="L46" s="6">
        <v>127</v>
      </c>
      <c r="M46" s="313">
        <v>43</v>
      </c>
      <c r="N46" s="33">
        <v>0</v>
      </c>
      <c r="Q46" s="247" t="str">
        <f t="shared" si="0"/>
        <v>1099,"DB #99, Upper Env/Perc Drawbar 4",1,44,0,127</v>
      </c>
      <c r="S46" s="35" t="s">
        <v>2351</v>
      </c>
      <c r="T46" s="6" t="s">
        <v>228</v>
      </c>
      <c r="U46" s="6" t="s">
        <v>228</v>
      </c>
      <c r="V46" s="6" t="s">
        <v>2735</v>
      </c>
      <c r="W46" s="443" t="str">
        <f t="shared" si="2"/>
        <v>#;Upper GM Voice;0;num</v>
      </c>
    </row>
    <row r="47" spans="1:23" x14ac:dyDescent="0.2">
      <c r="A47" s="240">
        <v>44</v>
      </c>
      <c r="B47" s="7">
        <v>1099</v>
      </c>
      <c r="C47" t="s">
        <v>1945</v>
      </c>
      <c r="D47" s="6">
        <v>127</v>
      </c>
      <c r="E47" s="194">
        <v>44</v>
      </c>
      <c r="F47" s="95">
        <v>1089</v>
      </c>
      <c r="G47" t="s">
        <v>1344</v>
      </c>
      <c r="H47" s="6">
        <v>127</v>
      </c>
      <c r="I47" s="243">
        <v>44</v>
      </c>
      <c r="J47" s="95">
        <v>1075</v>
      </c>
      <c r="K47" t="s">
        <v>1986</v>
      </c>
      <c r="L47" s="6">
        <v>127</v>
      </c>
      <c r="M47" s="313">
        <v>44</v>
      </c>
      <c r="N47" s="33">
        <v>0</v>
      </c>
      <c r="Q47" s="247" t="str">
        <f t="shared" si="0"/>
        <v>1100,"DB #100, Upper Env/Perc Drawbar 2 2/3",1,45,0,127</v>
      </c>
      <c r="S47" s="35" t="s">
        <v>2352</v>
      </c>
      <c r="T47" s="6">
        <v>1224</v>
      </c>
      <c r="U47" s="6">
        <f t="shared" si="1"/>
        <v>4224</v>
      </c>
      <c r="V47" s="6" t="s">
        <v>1371</v>
      </c>
      <c r="W47" s="443" t="str">
        <f t="shared" si="2"/>
        <v>1224;Upper GM Layer 1 Voice;0;num</v>
      </c>
    </row>
    <row r="48" spans="1:23" x14ac:dyDescent="0.2">
      <c r="A48" s="240">
        <v>45</v>
      </c>
      <c r="B48" s="7">
        <v>1100</v>
      </c>
      <c r="C48" t="s">
        <v>1946</v>
      </c>
      <c r="D48" s="6">
        <v>127</v>
      </c>
      <c r="E48" s="194">
        <v>45</v>
      </c>
      <c r="F48" s="95">
        <v>1090</v>
      </c>
      <c r="G48" t="s">
        <v>1757</v>
      </c>
      <c r="H48" s="6">
        <v>127</v>
      </c>
      <c r="I48" s="243">
        <v>45</v>
      </c>
      <c r="J48" s="95">
        <v>0</v>
      </c>
      <c r="L48" s="6">
        <v>0</v>
      </c>
      <c r="M48" s="313">
        <v>45</v>
      </c>
      <c r="N48" s="33">
        <v>0</v>
      </c>
      <c r="Q48" s="247" t="str">
        <f t="shared" si="0"/>
        <v>1101,"DB #101, Upper Env/Perc Drawbar 2",1,46,0,127</v>
      </c>
      <c r="S48" s="35" t="s">
        <v>2422</v>
      </c>
      <c r="T48" s="6">
        <v>1225</v>
      </c>
      <c r="U48" s="6">
        <f t="shared" si="1"/>
        <v>4225</v>
      </c>
      <c r="V48" s="6" t="s">
        <v>1372</v>
      </c>
      <c r="W48" s="443" t="str">
        <f t="shared" si="2"/>
        <v>1225;Upper GM Layer 1 Level;0;num</v>
      </c>
    </row>
    <row r="49" spans="1:23" x14ac:dyDescent="0.2">
      <c r="A49" s="240">
        <v>46</v>
      </c>
      <c r="B49" s="7">
        <v>1101</v>
      </c>
      <c r="C49" t="s">
        <v>1947</v>
      </c>
      <c r="D49" s="6">
        <v>127</v>
      </c>
      <c r="E49" s="194">
        <v>46</v>
      </c>
      <c r="F49" s="95">
        <v>0</v>
      </c>
      <c r="H49" s="6">
        <v>0</v>
      </c>
      <c r="I49" s="243">
        <v>46</v>
      </c>
      <c r="J49" s="7">
        <v>1320</v>
      </c>
      <c r="K49" t="s">
        <v>1839</v>
      </c>
      <c r="L49" s="6">
        <v>127</v>
      </c>
      <c r="M49" s="313">
        <v>46</v>
      </c>
      <c r="N49" s="33">
        <v>0</v>
      </c>
      <c r="Q49" s="247" t="str">
        <f t="shared" si="0"/>
        <v>1102,"DB #102, Upper Env/Perc Drawbar 1 3/5",1,47,0,127</v>
      </c>
      <c r="S49" s="35" t="s">
        <v>2423</v>
      </c>
      <c r="T49" s="6">
        <v>1226</v>
      </c>
      <c r="U49" s="6">
        <f t="shared" si="1"/>
        <v>4226</v>
      </c>
      <c r="V49" s="6" t="s">
        <v>1375</v>
      </c>
      <c r="W49" s="443" t="str">
        <f t="shared" si="2"/>
        <v>1226;Upper GM Layer 1 Harmonic;0;num</v>
      </c>
    </row>
    <row r="50" spans="1:23" x14ac:dyDescent="0.2">
      <c r="A50" s="240">
        <v>47</v>
      </c>
      <c r="B50" s="7">
        <v>1102</v>
      </c>
      <c r="C50" t="s">
        <v>1948</v>
      </c>
      <c r="D50" s="6">
        <v>127</v>
      </c>
      <c r="E50" s="194">
        <v>47</v>
      </c>
      <c r="F50" s="7">
        <v>1112</v>
      </c>
      <c r="G50" t="s">
        <v>1504</v>
      </c>
      <c r="H50" s="6">
        <v>127</v>
      </c>
      <c r="I50" s="243">
        <v>47</v>
      </c>
      <c r="J50" s="7">
        <v>1321</v>
      </c>
      <c r="K50" t="s">
        <v>1862</v>
      </c>
      <c r="L50" s="6">
        <v>127</v>
      </c>
      <c r="M50" s="313">
        <v>47</v>
      </c>
      <c r="N50" s="33">
        <v>0</v>
      </c>
      <c r="Q50" s="247" t="str">
        <f t="shared" si="0"/>
        <v>1103,"DB #103, Upper Env/Perc Drawbar 1 1/3",1,48,0,127</v>
      </c>
      <c r="S50" s="35" t="s">
        <v>2424</v>
      </c>
      <c r="T50" s="6">
        <v>1227</v>
      </c>
      <c r="U50" s="6">
        <f t="shared" si="1"/>
        <v>4227</v>
      </c>
      <c r="V50" s="6" t="s">
        <v>1373</v>
      </c>
      <c r="W50" s="443" t="str">
        <f t="shared" si="2"/>
        <v>1227;Upper GM Layer 2 Voice;0;num</v>
      </c>
    </row>
    <row r="51" spans="1:23" x14ac:dyDescent="0.2">
      <c r="A51" s="240">
        <v>48</v>
      </c>
      <c r="B51" s="7">
        <v>1103</v>
      </c>
      <c r="C51" t="s">
        <v>1949</v>
      </c>
      <c r="D51" s="6">
        <v>127</v>
      </c>
      <c r="E51" s="194">
        <v>48</v>
      </c>
      <c r="F51" s="7">
        <v>1113</v>
      </c>
      <c r="G51" t="s">
        <v>1510</v>
      </c>
      <c r="H51" s="6">
        <v>127</v>
      </c>
      <c r="I51" s="243">
        <v>48</v>
      </c>
      <c r="J51" s="7">
        <v>1322</v>
      </c>
      <c r="K51" t="s">
        <v>1525</v>
      </c>
      <c r="L51" s="6">
        <v>127</v>
      </c>
      <c r="M51" s="313">
        <v>48</v>
      </c>
      <c r="N51" s="33">
        <v>0</v>
      </c>
      <c r="Q51" s="247" t="str">
        <f t="shared" si="0"/>
        <v>1104,"DB #104, Upper Env/Perc Drawbar 1",1,49,0,127</v>
      </c>
      <c r="S51" s="35" t="s">
        <v>2425</v>
      </c>
      <c r="T51" s="6">
        <v>1228</v>
      </c>
      <c r="U51" s="6">
        <f t="shared" si="1"/>
        <v>4228</v>
      </c>
      <c r="V51" s="6" t="s">
        <v>1374</v>
      </c>
      <c r="W51" s="443" t="str">
        <f t="shared" si="2"/>
        <v>1228;Upper GM Layer 2 Level;0;num</v>
      </c>
    </row>
    <row r="52" spans="1:23" x14ac:dyDescent="0.2">
      <c r="A52" s="240">
        <v>49</v>
      </c>
      <c r="B52" s="7">
        <v>1104</v>
      </c>
      <c r="C52" t="s">
        <v>1950</v>
      </c>
      <c r="D52" s="6">
        <v>127</v>
      </c>
      <c r="E52" s="194">
        <v>49</v>
      </c>
      <c r="F52" s="7">
        <v>1114</v>
      </c>
      <c r="G52" t="s">
        <v>1493</v>
      </c>
      <c r="H52" s="6">
        <v>127</v>
      </c>
      <c r="I52" s="243">
        <v>49</v>
      </c>
      <c r="J52" s="7">
        <v>1323</v>
      </c>
      <c r="K52" t="s">
        <v>1526</v>
      </c>
      <c r="L52" s="6">
        <v>127</v>
      </c>
      <c r="M52" s="313">
        <v>49</v>
      </c>
      <c r="N52" s="33">
        <v>0</v>
      </c>
      <c r="Q52" s="247" t="str">
        <f t="shared" si="0"/>
        <v>1105,"DB #105, Upper Env/Perc Mixture Drawbar 10",1,50,0,127</v>
      </c>
      <c r="S52" s="35" t="s">
        <v>2426</v>
      </c>
      <c r="T52" s="6">
        <v>1229</v>
      </c>
      <c r="U52" s="6">
        <f t="shared" si="1"/>
        <v>4229</v>
      </c>
      <c r="V52" s="6" t="s">
        <v>1376</v>
      </c>
      <c r="W52" s="443" t="str">
        <f t="shared" si="2"/>
        <v>1229;Upper GM Layer 2 Harmonic;0;num</v>
      </c>
    </row>
    <row r="53" spans="1:23" x14ac:dyDescent="0.2">
      <c r="A53" s="240">
        <v>50</v>
      </c>
      <c r="B53" s="7">
        <v>1105</v>
      </c>
      <c r="C53" t="s">
        <v>1951</v>
      </c>
      <c r="D53" s="6">
        <v>127</v>
      </c>
      <c r="E53" s="194">
        <v>50</v>
      </c>
      <c r="F53" s="7">
        <v>1115</v>
      </c>
      <c r="G53" t="s">
        <v>1494</v>
      </c>
      <c r="H53" s="6">
        <v>127</v>
      </c>
      <c r="I53" s="243">
        <v>50</v>
      </c>
      <c r="J53" s="7">
        <v>1324</v>
      </c>
      <c r="K53" t="s">
        <v>1861</v>
      </c>
      <c r="L53" s="6">
        <v>127</v>
      </c>
      <c r="M53" s="313">
        <v>50</v>
      </c>
      <c r="N53" s="321">
        <v>1680</v>
      </c>
      <c r="O53" s="36" t="s">
        <v>2536</v>
      </c>
      <c r="Q53" s="247" t="str">
        <f t="shared" si="0"/>
        <v>1106,"DB #106, Upper Env/Perc Mixture Drawbar 11",1,51,0,127</v>
      </c>
      <c r="S53" s="35" t="s">
        <v>2434</v>
      </c>
      <c r="T53" s="6">
        <v>1230</v>
      </c>
      <c r="U53" s="6">
        <f t="shared" si="1"/>
        <v>4230</v>
      </c>
      <c r="V53" s="6" t="s">
        <v>1377</v>
      </c>
      <c r="W53" s="443" t="str">
        <f t="shared" si="2"/>
        <v>1230;Upper GM Layer 2 Detune;0;num</v>
      </c>
    </row>
    <row r="54" spans="1:23" x14ac:dyDescent="0.2">
      <c r="A54" s="240">
        <v>51</v>
      </c>
      <c r="B54" s="7">
        <v>1106</v>
      </c>
      <c r="C54" t="s">
        <v>1952</v>
      </c>
      <c r="D54" s="6">
        <v>127</v>
      </c>
      <c r="E54" s="194">
        <v>51</v>
      </c>
      <c r="F54" s="7">
        <v>1116</v>
      </c>
      <c r="G54" t="s">
        <v>1495</v>
      </c>
      <c r="H54" s="6">
        <v>127</v>
      </c>
      <c r="I54" s="243">
        <v>51</v>
      </c>
      <c r="J54" s="7">
        <v>1325</v>
      </c>
      <c r="K54" t="s">
        <v>1860</v>
      </c>
      <c r="L54" s="6">
        <v>127</v>
      </c>
      <c r="M54" s="313">
        <v>51</v>
      </c>
      <c r="N54" s="321">
        <v>1681</v>
      </c>
      <c r="O54" s="36" t="s">
        <v>2539</v>
      </c>
      <c r="Q54" s="247" t="str">
        <f t="shared" si="0"/>
        <v>1107,"DB #107, Upper Env/Perc Mixture Drawbar 12",1,52,0,127</v>
      </c>
      <c r="S54" s="35" t="s">
        <v>2435</v>
      </c>
      <c r="T54" s="6" t="s">
        <v>228</v>
      </c>
      <c r="U54" s="6" t="s">
        <v>228</v>
      </c>
      <c r="V54" s="6" t="s">
        <v>700</v>
      </c>
      <c r="W54" s="443" t="str">
        <f t="shared" si="2"/>
        <v>#;Lower Drawbars;0;num</v>
      </c>
    </row>
    <row r="55" spans="1:23" x14ac:dyDescent="0.2">
      <c r="A55" s="240">
        <v>52</v>
      </c>
      <c r="B55" s="7">
        <v>1107</v>
      </c>
      <c r="C55" t="s">
        <v>1953</v>
      </c>
      <c r="D55" s="6">
        <v>127</v>
      </c>
      <c r="E55" s="194">
        <v>52</v>
      </c>
      <c r="F55" s="7">
        <v>1117</v>
      </c>
      <c r="G55" t="s">
        <v>1317</v>
      </c>
      <c r="H55" s="6">
        <v>127</v>
      </c>
      <c r="I55" s="243">
        <v>52</v>
      </c>
      <c r="J55" s="7">
        <v>1326</v>
      </c>
      <c r="K55" t="s">
        <v>498</v>
      </c>
      <c r="L55" s="6">
        <v>127</v>
      </c>
      <c r="M55" s="313">
        <v>52</v>
      </c>
      <c r="N55" s="321">
        <v>1682</v>
      </c>
      <c r="O55" s="36" t="s">
        <v>2537</v>
      </c>
      <c r="Q55" s="247" t="str">
        <f t="shared" si="0"/>
        <v>0,"",1,53,0,0</v>
      </c>
      <c r="S55" s="35" t="s">
        <v>2436</v>
      </c>
      <c r="T55" s="6">
        <v>1016</v>
      </c>
      <c r="U55" s="6">
        <f t="shared" si="1"/>
        <v>4016</v>
      </c>
      <c r="V55" s="6" t="s">
        <v>1954</v>
      </c>
      <c r="W55" s="443" t="str">
        <f t="shared" si="2"/>
        <v>1016;DB #16, Lower Drawbar 16;0;num</v>
      </c>
    </row>
    <row r="56" spans="1:23" x14ac:dyDescent="0.2">
      <c r="A56" s="240">
        <v>53</v>
      </c>
      <c r="B56" s="7">
        <v>0</v>
      </c>
      <c r="D56" s="6">
        <v>0</v>
      </c>
      <c r="E56" s="194">
        <v>53</v>
      </c>
      <c r="F56" s="7">
        <v>1118</v>
      </c>
      <c r="G56" t="s">
        <v>1332</v>
      </c>
      <c r="H56" s="6">
        <v>127</v>
      </c>
      <c r="I56" s="243">
        <v>53</v>
      </c>
      <c r="J56" s="7">
        <v>1327</v>
      </c>
      <c r="K56" t="s">
        <v>1698</v>
      </c>
      <c r="L56" s="6">
        <v>127</v>
      </c>
      <c r="M56" s="313">
        <v>53</v>
      </c>
      <c r="N56" s="321">
        <v>1683</v>
      </c>
      <c r="O56" s="36" t="s">
        <v>2540</v>
      </c>
      <c r="Q56" s="247" t="str">
        <f t="shared" si="0"/>
        <v>1264,"Vibrato Knob",1,54,0,5</v>
      </c>
      <c r="S56" s="35" t="s">
        <v>2437</v>
      </c>
      <c r="T56" s="6">
        <v>1017</v>
      </c>
      <c r="U56" s="6">
        <f t="shared" si="1"/>
        <v>4017</v>
      </c>
      <c r="V56" s="6" t="s">
        <v>1955</v>
      </c>
      <c r="W56" s="443" t="str">
        <f t="shared" si="2"/>
        <v>1017;DB #17, Lower Drawbar 5 1/3;0;num</v>
      </c>
    </row>
    <row r="57" spans="1:23" x14ac:dyDescent="0.2">
      <c r="A57" s="240">
        <v>54</v>
      </c>
      <c r="B57" s="7">
        <v>1264</v>
      </c>
      <c r="C57" t="s">
        <v>524</v>
      </c>
      <c r="D57" s="6">
        <v>5</v>
      </c>
      <c r="E57" s="194">
        <v>54</v>
      </c>
      <c r="F57" s="7">
        <v>1119</v>
      </c>
      <c r="G57" t="s">
        <v>1513</v>
      </c>
      <c r="H57" s="6">
        <v>127</v>
      </c>
      <c r="I57" s="243">
        <v>54</v>
      </c>
      <c r="J57" s="7">
        <v>1328</v>
      </c>
      <c r="K57" t="s">
        <v>1697</v>
      </c>
      <c r="L57" s="6">
        <v>127</v>
      </c>
      <c r="M57" s="313">
        <v>54</v>
      </c>
      <c r="N57" s="321">
        <v>1684</v>
      </c>
      <c r="O57" s="36" t="s">
        <v>2538</v>
      </c>
      <c r="Q57" s="247" t="str">
        <f t="shared" si="0"/>
        <v>1265,"RFU: Organ Model Preconfig (sets Gating &amp; GenVib)",1,55,0,2</v>
      </c>
      <c r="S57" s="35" t="s">
        <v>2251</v>
      </c>
      <c r="T57" s="6">
        <v>1018</v>
      </c>
      <c r="U57" s="6">
        <f t="shared" si="1"/>
        <v>4018</v>
      </c>
      <c r="V57" s="6" t="s">
        <v>1956</v>
      </c>
      <c r="W57" s="443" t="str">
        <f t="shared" si="2"/>
        <v>1018;DB #18, Lower Drawbar 8;0;num</v>
      </c>
    </row>
    <row r="58" spans="1:23" x14ac:dyDescent="0.2">
      <c r="A58" s="240">
        <v>55</v>
      </c>
      <c r="B58" s="159">
        <v>1265</v>
      </c>
      <c r="C58" s="249" t="s">
        <v>2096</v>
      </c>
      <c r="D58" s="6">
        <v>2</v>
      </c>
      <c r="E58" s="194">
        <v>55</v>
      </c>
      <c r="F58" s="7">
        <v>1120</v>
      </c>
      <c r="G58" t="s">
        <v>1492</v>
      </c>
      <c r="H58" s="6">
        <v>127</v>
      </c>
      <c r="I58" s="243">
        <v>55</v>
      </c>
      <c r="J58" s="7">
        <v>1329</v>
      </c>
      <c r="K58" t="s">
        <v>499</v>
      </c>
      <c r="L58" s="6">
        <v>127</v>
      </c>
      <c r="M58" s="313">
        <v>55</v>
      </c>
      <c r="N58" s="321">
        <v>1685</v>
      </c>
      <c r="O58" s="36" t="s">
        <v>2541</v>
      </c>
      <c r="Q58" s="247" t="str">
        <f t="shared" si="0"/>
        <v>1266,"Generator/Vibrato Select",1,56,0,7</v>
      </c>
      <c r="S58" s="35" t="s">
        <v>2252</v>
      </c>
      <c r="T58" s="6">
        <v>1019</v>
      </c>
      <c r="U58" s="6">
        <f t="shared" si="1"/>
        <v>4019</v>
      </c>
      <c r="V58" s="6" t="s">
        <v>1957</v>
      </c>
      <c r="W58" s="443" t="str">
        <f t="shared" si="2"/>
        <v>1019;DB #19, Lower Drawbar 4;0;num</v>
      </c>
    </row>
    <row r="59" spans="1:23" x14ac:dyDescent="0.2">
      <c r="A59" s="240">
        <v>56</v>
      </c>
      <c r="B59" s="7">
        <v>1266</v>
      </c>
      <c r="C59" s="38" t="s">
        <v>2076</v>
      </c>
      <c r="D59" s="6">
        <v>7</v>
      </c>
      <c r="E59" s="194">
        <v>56</v>
      </c>
      <c r="F59" s="7">
        <v>1121</v>
      </c>
      <c r="G59" t="s">
        <v>1511</v>
      </c>
      <c r="H59" s="6">
        <v>127</v>
      </c>
      <c r="I59" s="243">
        <v>56</v>
      </c>
      <c r="J59" s="7">
        <v>1330</v>
      </c>
      <c r="K59" t="s">
        <v>504</v>
      </c>
      <c r="L59" s="6">
        <v>127</v>
      </c>
      <c r="M59" s="313">
        <v>56</v>
      </c>
      <c r="N59" s="33">
        <v>0</v>
      </c>
      <c r="Q59" s="247" t="str">
        <f t="shared" si="0"/>
        <v>1267,"Gating Mode",1,57,0,7</v>
      </c>
      <c r="S59" s="35" t="s">
        <v>2253</v>
      </c>
      <c r="T59" s="6">
        <v>1020</v>
      </c>
      <c r="U59" s="6">
        <f t="shared" si="1"/>
        <v>4020</v>
      </c>
      <c r="V59" s="6" t="s">
        <v>1958</v>
      </c>
      <c r="W59" s="443" t="str">
        <f t="shared" si="2"/>
        <v>1020;DB #20, Lower Drawbar 2 2/3;0;num</v>
      </c>
    </row>
    <row r="60" spans="1:23" x14ac:dyDescent="0.2">
      <c r="A60" s="240">
        <v>57</v>
      </c>
      <c r="B60" s="7">
        <v>1267</v>
      </c>
      <c r="C60" s="38" t="s">
        <v>1798</v>
      </c>
      <c r="D60" s="6">
        <v>7</v>
      </c>
      <c r="E60" s="194">
        <v>57</v>
      </c>
      <c r="F60" s="7">
        <v>0</v>
      </c>
      <c r="H60" s="6">
        <v>0</v>
      </c>
      <c r="I60" s="243">
        <v>57</v>
      </c>
      <c r="J60" s="7">
        <v>1331</v>
      </c>
      <c r="K60" t="s">
        <v>500</v>
      </c>
      <c r="L60" s="6">
        <v>127</v>
      </c>
      <c r="M60" s="313">
        <v>57</v>
      </c>
      <c r="N60" s="33">
        <v>0</v>
      </c>
      <c r="O60" s="317" t="s">
        <v>2105</v>
      </c>
      <c r="Q60" s="247" t="str">
        <f t="shared" si="0"/>
        <v>1268,"Overall Preset",1,58,0,99</v>
      </c>
      <c r="S60" s="33" t="s">
        <v>2335</v>
      </c>
      <c r="T60" s="6">
        <v>1021</v>
      </c>
      <c r="U60" s="6">
        <f t="shared" si="1"/>
        <v>4021</v>
      </c>
      <c r="V60" s="6" t="s">
        <v>1959</v>
      </c>
      <c r="W60" s="443" t="str">
        <f t="shared" si="2"/>
        <v>1021;DB #21, Lower Drawbar 2;0;num</v>
      </c>
    </row>
    <row r="61" spans="1:23" x14ac:dyDescent="0.2">
      <c r="A61" s="240">
        <v>58</v>
      </c>
      <c r="B61" s="7">
        <v>1268</v>
      </c>
      <c r="C61" s="38" t="s">
        <v>1692</v>
      </c>
      <c r="D61" s="6">
        <v>99</v>
      </c>
      <c r="E61" s="194">
        <v>58</v>
      </c>
      <c r="F61" s="7">
        <v>0</v>
      </c>
      <c r="H61" s="6">
        <v>0</v>
      </c>
      <c r="I61" s="243">
        <v>58</v>
      </c>
      <c r="J61" s="7">
        <v>1332</v>
      </c>
      <c r="K61" t="s">
        <v>503</v>
      </c>
      <c r="L61" s="6">
        <v>127</v>
      </c>
      <c r="M61" s="313">
        <v>58</v>
      </c>
      <c r="N61" s="321">
        <v>1605</v>
      </c>
      <c r="O61" s="65" t="s">
        <v>2070</v>
      </c>
      <c r="Q61" s="247" t="str">
        <f t="shared" si="0"/>
        <v>1269,"Upper Voice",1,59,0,15</v>
      </c>
      <c r="S61" s="35" t="s">
        <v>2409</v>
      </c>
      <c r="T61" s="6">
        <v>1022</v>
      </c>
      <c r="U61" s="6">
        <f t="shared" si="1"/>
        <v>4022</v>
      </c>
      <c r="V61" s="6" t="s">
        <v>1960</v>
      </c>
      <c r="W61" s="443" t="str">
        <f t="shared" si="2"/>
        <v>1022;DB #22, Lower Drawbar 1 3/5;0;num</v>
      </c>
    </row>
    <row r="62" spans="1:23" x14ac:dyDescent="0.2">
      <c r="A62" s="240">
        <v>59</v>
      </c>
      <c r="B62" s="7">
        <v>1269</v>
      </c>
      <c r="C62" t="s">
        <v>525</v>
      </c>
      <c r="D62" s="6">
        <v>15</v>
      </c>
      <c r="E62" s="194">
        <v>59</v>
      </c>
      <c r="F62" s="7">
        <v>0</v>
      </c>
      <c r="H62" s="6">
        <v>0</v>
      </c>
      <c r="I62" s="243">
        <v>59</v>
      </c>
      <c r="J62" s="7">
        <v>1333</v>
      </c>
      <c r="K62" t="s">
        <v>501</v>
      </c>
      <c r="L62" s="6">
        <v>127</v>
      </c>
      <c r="M62" s="313">
        <v>59</v>
      </c>
      <c r="N62" s="321">
        <v>1606</v>
      </c>
      <c r="O62" s="66" t="s">
        <v>2069</v>
      </c>
      <c r="Q62" s="247" t="str">
        <f t="shared" si="0"/>
        <v>1270,"Lower Voice",1,60,0,15</v>
      </c>
      <c r="S62" s="35" t="s">
        <v>2254</v>
      </c>
      <c r="T62" s="6">
        <v>1023</v>
      </c>
      <c r="U62" s="6">
        <f t="shared" si="1"/>
        <v>4023</v>
      </c>
      <c r="V62" s="6" t="s">
        <v>1961</v>
      </c>
      <c r="W62" s="443" t="str">
        <f t="shared" si="2"/>
        <v>1023;DB #23, Lower Drawbar 1 1/3;0;num</v>
      </c>
    </row>
    <row r="63" spans="1:23" x14ac:dyDescent="0.2">
      <c r="A63" s="240">
        <v>60</v>
      </c>
      <c r="B63" s="7">
        <v>1270</v>
      </c>
      <c r="C63" t="s">
        <v>526</v>
      </c>
      <c r="D63" s="6">
        <v>15</v>
      </c>
      <c r="E63" s="194">
        <v>60</v>
      </c>
      <c r="F63" s="7">
        <v>0</v>
      </c>
      <c r="H63" s="6">
        <v>0</v>
      </c>
      <c r="I63" s="243">
        <v>60</v>
      </c>
      <c r="J63" s="7">
        <v>1334</v>
      </c>
      <c r="K63" t="s">
        <v>502</v>
      </c>
      <c r="L63" s="6">
        <v>127</v>
      </c>
      <c r="M63" s="313">
        <v>60</v>
      </c>
      <c r="N63" s="321">
        <v>1607</v>
      </c>
      <c r="O63" s="66" t="s">
        <v>2071</v>
      </c>
      <c r="Q63" s="247" t="str">
        <f t="shared" si="0"/>
        <v>1271,"Pedal Voice",1,61,0,15</v>
      </c>
      <c r="S63" s="35" t="s">
        <v>2360</v>
      </c>
      <c r="T63" s="6">
        <v>1024</v>
      </c>
      <c r="U63" s="6">
        <f t="shared" si="1"/>
        <v>4024</v>
      </c>
      <c r="V63" s="6" t="s">
        <v>1962</v>
      </c>
      <c r="W63" s="443" t="str">
        <f t="shared" si="2"/>
        <v>1024;DB #24, Lower Drawbar 1;0;num</v>
      </c>
    </row>
    <row r="64" spans="1:23" x14ac:dyDescent="0.2">
      <c r="A64" s="240">
        <v>61</v>
      </c>
      <c r="B64" s="7">
        <v>1271</v>
      </c>
      <c r="C64" t="s">
        <v>527</v>
      </c>
      <c r="D64" s="6">
        <v>15</v>
      </c>
      <c r="E64" s="194">
        <v>61</v>
      </c>
      <c r="F64" s="7">
        <v>0</v>
      </c>
      <c r="H64" s="6">
        <v>0</v>
      </c>
      <c r="I64" s="243">
        <v>61</v>
      </c>
      <c r="J64" s="7">
        <v>0</v>
      </c>
      <c r="L64" s="6">
        <v>0</v>
      </c>
      <c r="M64" s="313">
        <v>61</v>
      </c>
      <c r="N64" s="321">
        <v>1608</v>
      </c>
      <c r="O64" s="66" t="s">
        <v>2072</v>
      </c>
      <c r="Q64" s="247" t="str">
        <f t="shared" si="0"/>
        <v>0,"",1,62,0,0</v>
      </c>
      <c r="S64" s="33" t="s">
        <v>2361</v>
      </c>
      <c r="T64" s="6">
        <v>1025</v>
      </c>
      <c r="U64" s="6">
        <f t="shared" si="1"/>
        <v>4025</v>
      </c>
      <c r="V64" s="6" t="s">
        <v>1963</v>
      </c>
      <c r="W64" s="443" t="str">
        <f t="shared" si="2"/>
        <v>1025;DB #25, Lower Mixture Drawbar 10;0;num</v>
      </c>
    </row>
    <row r="65" spans="1:23" x14ac:dyDescent="0.2">
      <c r="A65" s="240">
        <v>62</v>
      </c>
      <c r="B65" s="7">
        <v>0</v>
      </c>
      <c r="C65" s="35"/>
      <c r="D65" s="6">
        <v>0</v>
      </c>
      <c r="E65" s="194">
        <v>62</v>
      </c>
      <c r="F65" s="7">
        <v>0</v>
      </c>
      <c r="H65" s="6">
        <v>0</v>
      </c>
      <c r="I65" s="243">
        <v>62</v>
      </c>
      <c r="J65" s="7">
        <v>0</v>
      </c>
      <c r="L65" s="6">
        <v>0</v>
      </c>
      <c r="M65" s="313">
        <v>62</v>
      </c>
      <c r="N65" s="321">
        <v>1609</v>
      </c>
      <c r="O65" s="228" t="s">
        <v>2068</v>
      </c>
      <c r="Q65" s="247" t="str">
        <f t="shared" si="0"/>
        <v>0,"",1,63,0,0</v>
      </c>
      <c r="S65" s="35" t="s">
        <v>2362</v>
      </c>
      <c r="T65" s="6">
        <v>1026</v>
      </c>
      <c r="U65" s="6">
        <f t="shared" si="1"/>
        <v>4026</v>
      </c>
      <c r="V65" s="6" t="s">
        <v>1964</v>
      </c>
      <c r="W65" s="443" t="str">
        <f t="shared" si="2"/>
        <v>1026;DB #26, Lower Mixture Drawbar 11;0;num</v>
      </c>
    </row>
    <row r="66" spans="1:23" x14ac:dyDescent="0.2">
      <c r="A66" s="240">
        <v>63</v>
      </c>
      <c r="B66" s="7">
        <v>0</v>
      </c>
      <c r="C66" s="35"/>
      <c r="D66" s="6">
        <v>0</v>
      </c>
      <c r="E66" s="194">
        <v>63</v>
      </c>
      <c r="F66" s="7">
        <v>0</v>
      </c>
      <c r="H66" s="6">
        <v>0</v>
      </c>
      <c r="I66" s="243">
        <v>63</v>
      </c>
      <c r="J66" s="7">
        <v>0</v>
      </c>
      <c r="L66" s="6">
        <v>0</v>
      </c>
      <c r="M66" s="313">
        <v>63</v>
      </c>
      <c r="N66" s="321">
        <v>1610</v>
      </c>
      <c r="O66" s="320" t="s">
        <v>2121</v>
      </c>
      <c r="Q66" s="247" t="str">
        <f t="shared" si="0"/>
        <v>0,"Damper/Sustain pedal",1,64,0,0</v>
      </c>
      <c r="S66" s="35" t="s">
        <v>2363</v>
      </c>
      <c r="T66" s="6">
        <v>1027</v>
      </c>
      <c r="U66" s="6">
        <f t="shared" si="1"/>
        <v>4027</v>
      </c>
      <c r="V66" s="6" t="s">
        <v>1965</v>
      </c>
      <c r="W66" s="443" t="str">
        <f t="shared" si="2"/>
        <v>1027;DB #27, Lower Mixture Drawbar 12;0;num</v>
      </c>
    </row>
    <row r="67" spans="1:23" x14ac:dyDescent="0.2">
      <c r="A67" s="239">
        <v>64</v>
      </c>
      <c r="B67" s="33">
        <v>0</v>
      </c>
      <c r="C67" s="236" t="s">
        <v>2058</v>
      </c>
      <c r="D67" s="6">
        <v>0</v>
      </c>
      <c r="E67" s="241">
        <v>64</v>
      </c>
      <c r="F67" s="7">
        <v>0</v>
      </c>
      <c r="H67" s="6">
        <v>0</v>
      </c>
      <c r="I67" s="242">
        <v>64</v>
      </c>
      <c r="J67" s="7">
        <v>0</v>
      </c>
      <c r="L67" s="6">
        <v>0</v>
      </c>
      <c r="M67" s="312">
        <v>64</v>
      </c>
      <c r="Q67" s="247" t="str">
        <f t="shared" ref="Q67:Q129" si="3">CONCATENATE(B68,",","""",C68,"""",",",1,",",A68,",0,",D68)</f>
        <v>0,"Portamento",1,65,0,0</v>
      </c>
      <c r="S67" s="35" t="s">
        <v>2364</v>
      </c>
      <c r="T67" s="6" t="s">
        <v>228</v>
      </c>
      <c r="U67" s="6" t="s">
        <v>228</v>
      </c>
      <c r="V67" s="6" t="s">
        <v>2736</v>
      </c>
      <c r="W67" s="443" t="str">
        <f t="shared" ref="W67:W130" si="4">CONCATENATE(T67,";",V67,";0;num")</f>
        <v>#;Lower Envelope;0;num</v>
      </c>
    </row>
    <row r="68" spans="1:23" x14ac:dyDescent="0.2">
      <c r="A68" s="239">
        <v>65</v>
      </c>
      <c r="B68" s="33">
        <v>0</v>
      </c>
      <c r="C68" s="236" t="s">
        <v>2059</v>
      </c>
      <c r="D68" s="6">
        <v>0</v>
      </c>
      <c r="E68" s="241">
        <v>65</v>
      </c>
      <c r="F68" s="7">
        <v>0</v>
      </c>
      <c r="H68" s="6">
        <v>0</v>
      </c>
      <c r="I68" s="242">
        <v>65</v>
      </c>
      <c r="J68" s="7">
        <v>0</v>
      </c>
      <c r="L68" s="6">
        <v>0</v>
      </c>
      <c r="M68" s="312">
        <v>65</v>
      </c>
      <c r="N68" s="33">
        <v>0</v>
      </c>
      <c r="Q68" s="247" t="str">
        <f t="shared" si="3"/>
        <v>0,"Sostenuto",1,66,0,0</v>
      </c>
      <c r="S68" s="35" t="s">
        <v>2279</v>
      </c>
      <c r="T68" s="6">
        <v>1056</v>
      </c>
      <c r="U68" s="6">
        <f t="shared" ref="U68:U131" si="5">T68+3000</f>
        <v>4056</v>
      </c>
      <c r="V68" s="6" t="s">
        <v>1966</v>
      </c>
      <c r="W68" s="443" t="str">
        <f t="shared" si="4"/>
        <v>1056;DB #56, Lower Attack;0;num</v>
      </c>
    </row>
    <row r="69" spans="1:23" x14ac:dyDescent="0.2">
      <c r="A69" s="239">
        <v>66</v>
      </c>
      <c r="B69" s="33">
        <v>0</v>
      </c>
      <c r="C69" s="236" t="s">
        <v>2060</v>
      </c>
      <c r="D69" s="6">
        <v>0</v>
      </c>
      <c r="E69" s="241">
        <v>66</v>
      </c>
      <c r="F69" s="7">
        <v>0</v>
      </c>
      <c r="H69" s="6">
        <v>0</v>
      </c>
      <c r="I69" s="242">
        <v>66</v>
      </c>
      <c r="J69" s="7">
        <v>0</v>
      </c>
      <c r="L69" s="6">
        <v>0</v>
      </c>
      <c r="M69" s="312">
        <v>66</v>
      </c>
      <c r="N69" s="33">
        <v>0</v>
      </c>
      <c r="Q69" s="247" t="str">
        <f t="shared" si="3"/>
        <v>0,"Soft pedal",1,67,0,0</v>
      </c>
      <c r="S69" s="35" t="s">
        <v>2280</v>
      </c>
      <c r="T69" s="6">
        <v>1057</v>
      </c>
      <c r="U69" s="6">
        <f t="shared" si="5"/>
        <v>4057</v>
      </c>
      <c r="V69" s="6" t="s">
        <v>1967</v>
      </c>
      <c r="W69" s="443" t="str">
        <f t="shared" si="4"/>
        <v>1057;DB #57, Lower Decay;0;num</v>
      </c>
    </row>
    <row r="70" spans="1:23" x14ac:dyDescent="0.2">
      <c r="A70" s="239">
        <v>67</v>
      </c>
      <c r="B70" s="33">
        <v>0</v>
      </c>
      <c r="C70" s="236" t="s">
        <v>2061</v>
      </c>
      <c r="D70" s="6">
        <v>0</v>
      </c>
      <c r="E70" s="241">
        <v>67</v>
      </c>
      <c r="F70" s="7">
        <v>0</v>
      </c>
      <c r="H70" s="6">
        <v>0</v>
      </c>
      <c r="I70" s="242">
        <v>67</v>
      </c>
      <c r="J70" s="7">
        <v>0</v>
      </c>
      <c r="L70" s="6">
        <v>0</v>
      </c>
      <c r="M70" s="312">
        <v>67</v>
      </c>
      <c r="N70" s="33">
        <v>0</v>
      </c>
      <c r="Q70" s="247" t="str">
        <f t="shared" si="3"/>
        <v>0,"Legato Ftsw",1,68,0,0</v>
      </c>
      <c r="S70" s="35" t="s">
        <v>2281</v>
      </c>
      <c r="T70" s="6">
        <v>1058</v>
      </c>
      <c r="U70" s="6">
        <f t="shared" si="5"/>
        <v>4058</v>
      </c>
      <c r="V70" s="6" t="s">
        <v>1968</v>
      </c>
      <c r="W70" s="443" t="str">
        <f t="shared" si="4"/>
        <v>1058;DB #58, Lower Sustain;0;num</v>
      </c>
    </row>
    <row r="71" spans="1:23" x14ac:dyDescent="0.2">
      <c r="A71" s="239">
        <v>68</v>
      </c>
      <c r="B71" s="33">
        <v>0</v>
      </c>
      <c r="C71" s="236" t="s">
        <v>2062</v>
      </c>
      <c r="D71" s="6">
        <v>0</v>
      </c>
      <c r="E71" s="241">
        <v>68</v>
      </c>
      <c r="F71" s="7">
        <v>0</v>
      </c>
      <c r="H71" s="6">
        <v>0</v>
      </c>
      <c r="I71" s="242">
        <v>68</v>
      </c>
      <c r="J71" s="7">
        <v>0</v>
      </c>
      <c r="L71" s="6">
        <v>0</v>
      </c>
      <c r="M71" s="312">
        <v>68</v>
      </c>
      <c r="N71" s="33">
        <v>0</v>
      </c>
      <c r="Q71" s="247" t="str">
        <f t="shared" si="3"/>
        <v>0,"Hold 2",1,69,0,0</v>
      </c>
      <c r="S71" s="35" t="s">
        <v>2282</v>
      </c>
      <c r="T71" s="6">
        <v>1059</v>
      </c>
      <c r="U71" s="6">
        <f t="shared" si="5"/>
        <v>4059</v>
      </c>
      <c r="V71" s="6" t="s">
        <v>1969</v>
      </c>
      <c r="W71" s="443" t="str">
        <f t="shared" si="4"/>
        <v>1059;DB #59, Lower Release;0;num</v>
      </c>
    </row>
    <row r="72" spans="1:23" x14ac:dyDescent="0.2">
      <c r="A72" s="239">
        <v>69</v>
      </c>
      <c r="B72" s="33">
        <v>0</v>
      </c>
      <c r="C72" s="236" t="s">
        <v>2063</v>
      </c>
      <c r="D72" s="6">
        <v>0</v>
      </c>
      <c r="E72" s="241">
        <v>69</v>
      </c>
      <c r="F72" s="7">
        <v>0</v>
      </c>
      <c r="H72" s="6">
        <v>0</v>
      </c>
      <c r="I72" s="242">
        <v>69</v>
      </c>
      <c r="J72" s="7">
        <v>0</v>
      </c>
      <c r="L72" s="6">
        <v>0</v>
      </c>
      <c r="M72" s="312">
        <v>69</v>
      </c>
      <c r="N72" s="33">
        <v>0</v>
      </c>
      <c r="O72" s="317" t="s">
        <v>2105</v>
      </c>
      <c r="Q72" s="247" t="str">
        <f t="shared" si="3"/>
        <v>0,"",1,70,0,0</v>
      </c>
      <c r="S72" s="35" t="s">
        <v>2283</v>
      </c>
      <c r="T72" s="6">
        <v>1060</v>
      </c>
      <c r="U72" s="6">
        <f t="shared" si="5"/>
        <v>4060</v>
      </c>
      <c r="V72" s="6" t="s">
        <v>1970</v>
      </c>
      <c r="W72" s="443" t="str">
        <f t="shared" si="4"/>
        <v>1060;DB #60, Lower ADSR Harmonic Decay;0;num</v>
      </c>
    </row>
    <row r="73" spans="1:23" x14ac:dyDescent="0.2">
      <c r="A73" s="240">
        <v>70</v>
      </c>
      <c r="B73" s="33">
        <v>0</v>
      </c>
      <c r="C73" s="35"/>
      <c r="D73" s="6">
        <v>0</v>
      </c>
      <c r="E73" s="194">
        <v>70</v>
      </c>
      <c r="F73" s="7">
        <v>0</v>
      </c>
      <c r="H73" s="6">
        <v>0</v>
      </c>
      <c r="I73" s="243">
        <v>70</v>
      </c>
      <c r="J73" s="7">
        <v>0</v>
      </c>
      <c r="L73" s="6">
        <v>0</v>
      </c>
      <c r="M73" s="313">
        <v>70</v>
      </c>
      <c r="N73" s="321">
        <v>1620</v>
      </c>
      <c r="O73" s="65" t="s">
        <v>2084</v>
      </c>
      <c r="Q73" s="247" t="str">
        <f t="shared" si="3"/>
        <v>0,"",1,71,0,0</v>
      </c>
      <c r="S73" s="33" t="s">
        <v>2284</v>
      </c>
      <c r="T73" s="6" t="s">
        <v>228</v>
      </c>
      <c r="U73" s="6" t="s">
        <v>228</v>
      </c>
      <c r="V73" s="6" t="s">
        <v>2737</v>
      </c>
      <c r="W73" s="443" t="str">
        <f t="shared" si="4"/>
        <v>#;Lower Envelope Tabs;0;num</v>
      </c>
    </row>
    <row r="74" spans="1:23" x14ac:dyDescent="0.2">
      <c r="A74" s="240">
        <v>71</v>
      </c>
      <c r="B74" s="7">
        <v>0</v>
      </c>
      <c r="C74" s="35"/>
      <c r="D74" s="6">
        <v>0</v>
      </c>
      <c r="E74" s="194">
        <v>71</v>
      </c>
      <c r="F74" s="7">
        <v>0</v>
      </c>
      <c r="H74" s="6">
        <v>0</v>
      </c>
      <c r="I74" s="243">
        <v>71</v>
      </c>
      <c r="J74" s="7">
        <v>0</v>
      </c>
      <c r="L74" s="6">
        <v>0</v>
      </c>
      <c r="M74" s="313">
        <v>71</v>
      </c>
      <c r="N74" s="321">
        <v>1621</v>
      </c>
      <c r="O74" s="65" t="s">
        <v>2085</v>
      </c>
      <c r="Q74" s="247" t="str">
        <f t="shared" si="3"/>
        <v>1128,"TAB #0, Percussion ON",1,72,0,127</v>
      </c>
      <c r="S74" s="33" t="s">
        <v>2285</v>
      </c>
      <c r="T74" s="6">
        <v>1176</v>
      </c>
      <c r="U74" s="6">
        <f t="shared" si="5"/>
        <v>4176</v>
      </c>
      <c r="V74" s="6" t="s">
        <v>2035</v>
      </c>
      <c r="W74" s="443" t="str">
        <f t="shared" si="4"/>
        <v>1176;TAB #48, Lower Drawbar 16 to ADSR;0;num</v>
      </c>
    </row>
    <row r="75" spans="1:23" x14ac:dyDescent="0.2">
      <c r="A75" s="240">
        <v>72</v>
      </c>
      <c r="B75" s="64">
        <v>1128</v>
      </c>
      <c r="C75" s="66" t="s">
        <v>1992</v>
      </c>
      <c r="D75" s="6">
        <v>127</v>
      </c>
      <c r="E75" s="194">
        <v>72</v>
      </c>
      <c r="F75" s="7">
        <v>1353</v>
      </c>
      <c r="G75" t="s">
        <v>513</v>
      </c>
      <c r="H75" s="6">
        <v>65</v>
      </c>
      <c r="I75" s="243">
        <v>72</v>
      </c>
      <c r="J75" s="7">
        <v>1480</v>
      </c>
      <c r="K75" t="s">
        <v>543</v>
      </c>
      <c r="L75" s="6">
        <v>127</v>
      </c>
      <c r="M75" s="313">
        <v>72</v>
      </c>
      <c r="N75" s="321">
        <v>1622</v>
      </c>
      <c r="O75" s="315" t="s">
        <v>2082</v>
      </c>
      <c r="Q75" s="247" t="str">
        <f t="shared" si="3"/>
        <v>1129,"TAB #1, Percussion SOFT",1,73,0,127</v>
      </c>
      <c r="S75" s="33" t="s">
        <v>2286</v>
      </c>
      <c r="T75" s="6">
        <v>1177</v>
      </c>
      <c r="U75" s="6">
        <f t="shared" si="5"/>
        <v>4177</v>
      </c>
      <c r="V75" s="6" t="s">
        <v>2036</v>
      </c>
      <c r="W75" s="443" t="str">
        <f t="shared" si="4"/>
        <v>1177;TAB #49, Lower Drawbar 5 1/3 to ADSR;0;num</v>
      </c>
    </row>
    <row r="76" spans="1:23" x14ac:dyDescent="0.2">
      <c r="A76" s="240">
        <v>73</v>
      </c>
      <c r="B76" s="64">
        <v>1129</v>
      </c>
      <c r="C76" s="66" t="s">
        <v>1993</v>
      </c>
      <c r="D76" s="6">
        <v>127</v>
      </c>
      <c r="E76" s="194">
        <v>73</v>
      </c>
      <c r="F76" s="7">
        <v>1354</v>
      </c>
      <c r="G76" t="s">
        <v>514</v>
      </c>
      <c r="H76" s="6">
        <v>4</v>
      </c>
      <c r="I76" s="243">
        <v>73</v>
      </c>
      <c r="J76" s="7">
        <v>1481</v>
      </c>
      <c r="K76" t="s">
        <v>544</v>
      </c>
      <c r="L76" s="6">
        <v>127</v>
      </c>
      <c r="M76" s="313">
        <v>73</v>
      </c>
      <c r="N76" s="321">
        <v>1623</v>
      </c>
      <c r="O76" s="315" t="s">
        <v>2083</v>
      </c>
      <c r="Q76" s="247" t="str">
        <f t="shared" si="3"/>
        <v>1130,"TAB #2, Percussion FAST",1,74,0,127</v>
      </c>
      <c r="S76" s="33" t="s">
        <v>2287</v>
      </c>
      <c r="T76" s="6">
        <v>1178</v>
      </c>
      <c r="U76" s="6">
        <f t="shared" si="5"/>
        <v>4178</v>
      </c>
      <c r="V76" s="6" t="s">
        <v>2037</v>
      </c>
      <c r="W76" s="443" t="str">
        <f t="shared" si="4"/>
        <v>1178;TAB #50, Lower Drawbar 8 to ADSR;0;num</v>
      </c>
    </row>
    <row r="77" spans="1:23" x14ac:dyDescent="0.2">
      <c r="A77" s="240">
        <v>74</v>
      </c>
      <c r="B77" s="64">
        <v>1130</v>
      </c>
      <c r="C77" s="66" t="s">
        <v>1994</v>
      </c>
      <c r="D77" s="6">
        <v>127</v>
      </c>
      <c r="E77" s="194">
        <v>74</v>
      </c>
      <c r="F77" s="7">
        <v>1355</v>
      </c>
      <c r="G77" t="s">
        <v>1320</v>
      </c>
      <c r="H77" s="6">
        <v>24</v>
      </c>
      <c r="I77" s="243">
        <v>74</v>
      </c>
      <c r="J77" s="7">
        <v>1482</v>
      </c>
      <c r="K77" t="s">
        <v>244</v>
      </c>
      <c r="L77" s="6">
        <v>127</v>
      </c>
      <c r="M77" s="313">
        <v>74</v>
      </c>
      <c r="N77" s="321">
        <v>1624</v>
      </c>
      <c r="O77" s="228" t="s">
        <v>2078</v>
      </c>
      <c r="Q77" s="247" t="str">
        <f t="shared" si="3"/>
        <v>1131,"TAB #3, Percussion THIRD",1,75,0,127</v>
      </c>
      <c r="S77" s="33" t="s">
        <v>2288</v>
      </c>
      <c r="T77" s="6">
        <v>1179</v>
      </c>
      <c r="U77" s="6">
        <f t="shared" si="5"/>
        <v>4179</v>
      </c>
      <c r="V77" s="6" t="s">
        <v>2038</v>
      </c>
      <c r="W77" s="443" t="str">
        <f t="shared" si="4"/>
        <v>1179;TAB #51, Lower Drawbar 4 to ADSR;0;num</v>
      </c>
    </row>
    <row r="78" spans="1:23" x14ac:dyDescent="0.2">
      <c r="A78" s="240">
        <v>75</v>
      </c>
      <c r="B78" s="64">
        <v>1131</v>
      </c>
      <c r="C78" s="66" t="s">
        <v>1995</v>
      </c>
      <c r="D78" s="6">
        <v>127</v>
      </c>
      <c r="E78" s="194">
        <v>75</v>
      </c>
      <c r="F78" s="7">
        <v>0</v>
      </c>
      <c r="H78" s="6">
        <v>0</v>
      </c>
      <c r="I78" s="243">
        <v>75</v>
      </c>
      <c r="J78" s="7">
        <v>1483</v>
      </c>
      <c r="K78" t="s">
        <v>245</v>
      </c>
      <c r="L78" s="6">
        <v>127</v>
      </c>
      <c r="M78" s="313">
        <v>75</v>
      </c>
      <c r="N78" s="321">
        <v>1625</v>
      </c>
      <c r="O78" s="228" t="s">
        <v>2079</v>
      </c>
      <c r="Q78" s="247" t="str">
        <f t="shared" si="3"/>
        <v>1132,"TAB #4, Vibrato Upper ON",1,76,0,127</v>
      </c>
      <c r="S78" s="35" t="s">
        <v>2289</v>
      </c>
      <c r="T78" s="6">
        <v>1180</v>
      </c>
      <c r="U78" s="6">
        <f t="shared" si="5"/>
        <v>4180</v>
      </c>
      <c r="V78" s="6" t="s">
        <v>2039</v>
      </c>
      <c r="W78" s="443" t="str">
        <f t="shared" si="4"/>
        <v>1180;TAB #52, Lower Drawbar 2 2/3 to ADSR;0;num</v>
      </c>
    </row>
    <row r="79" spans="1:23" x14ac:dyDescent="0.2">
      <c r="A79" s="240">
        <v>76</v>
      </c>
      <c r="B79" s="64">
        <v>1132</v>
      </c>
      <c r="C79" s="66" t="s">
        <v>1996</v>
      </c>
      <c r="D79" s="6">
        <v>127</v>
      </c>
      <c r="E79" s="194">
        <v>76</v>
      </c>
      <c r="F79" s="7">
        <v>0</v>
      </c>
      <c r="G79" s="228" t="s">
        <v>202</v>
      </c>
      <c r="H79" s="6">
        <v>127</v>
      </c>
      <c r="I79" s="243">
        <v>76</v>
      </c>
      <c r="J79" s="7">
        <v>1484</v>
      </c>
      <c r="K79" t="s">
        <v>545</v>
      </c>
      <c r="L79" s="6">
        <v>127</v>
      </c>
      <c r="M79" s="313">
        <v>76</v>
      </c>
      <c r="N79" s="321">
        <v>1626</v>
      </c>
      <c r="O79" s="314" t="s">
        <v>2081</v>
      </c>
      <c r="Q79" s="247" t="str">
        <f t="shared" si="3"/>
        <v>1133,"TAB #5, Vibrato Lower ON",1,77,0,127</v>
      </c>
      <c r="S79" s="35" t="s">
        <v>2290</v>
      </c>
      <c r="T79" s="6">
        <v>1181</v>
      </c>
      <c r="U79" s="6">
        <f t="shared" si="5"/>
        <v>4181</v>
      </c>
      <c r="V79" s="6" t="s">
        <v>2040</v>
      </c>
      <c r="W79" s="443" t="str">
        <f t="shared" si="4"/>
        <v>1181;TAB #53, Lower Drawbar 2 to ADSR;0;num</v>
      </c>
    </row>
    <row r="80" spans="1:23" x14ac:dyDescent="0.2">
      <c r="A80" s="240">
        <v>77</v>
      </c>
      <c r="B80" s="64">
        <v>1133</v>
      </c>
      <c r="C80" s="66" t="s">
        <v>1997</v>
      </c>
      <c r="D80" s="6">
        <v>127</v>
      </c>
      <c r="E80" s="194">
        <v>77</v>
      </c>
      <c r="F80" s="7">
        <v>1358</v>
      </c>
      <c r="G80" t="s">
        <v>518</v>
      </c>
      <c r="H80" s="6">
        <v>127</v>
      </c>
      <c r="I80" s="243">
        <v>77</v>
      </c>
      <c r="J80" s="7">
        <v>1485</v>
      </c>
      <c r="K80" t="s">
        <v>1323</v>
      </c>
      <c r="L80" s="6">
        <v>0</v>
      </c>
      <c r="M80" s="313">
        <v>77</v>
      </c>
      <c r="N80" s="321">
        <v>1627</v>
      </c>
      <c r="O80" s="314" t="s">
        <v>2080</v>
      </c>
      <c r="Q80" s="247" t="str">
        <f t="shared" si="3"/>
        <v>1134,"TAB #6, Leslie RUN",1,78,0,127</v>
      </c>
      <c r="S80" s="35" t="s">
        <v>2365</v>
      </c>
      <c r="T80" s="6">
        <v>1182</v>
      </c>
      <c r="U80" s="6">
        <f t="shared" si="5"/>
        <v>4182</v>
      </c>
      <c r="V80" s="6" t="s">
        <v>2041</v>
      </c>
      <c r="W80" s="443" t="str">
        <f t="shared" si="4"/>
        <v>1182;TAB #54, Lower Drawbar1 3/5 to ADSR;0;num</v>
      </c>
    </row>
    <row r="81" spans="1:23" x14ac:dyDescent="0.2">
      <c r="A81" s="240">
        <v>78</v>
      </c>
      <c r="B81" s="64">
        <v>1134</v>
      </c>
      <c r="C81" s="66" t="s">
        <v>1998</v>
      </c>
      <c r="D81" s="6">
        <v>127</v>
      </c>
      <c r="E81" s="194">
        <v>78</v>
      </c>
      <c r="F81" s="7">
        <v>1359</v>
      </c>
      <c r="G81" t="s">
        <v>519</v>
      </c>
      <c r="H81" s="6">
        <v>127</v>
      </c>
      <c r="I81" s="243">
        <v>78</v>
      </c>
      <c r="J81" s="7">
        <v>1486</v>
      </c>
      <c r="K81" t="s">
        <v>546</v>
      </c>
      <c r="L81" s="6">
        <v>127</v>
      </c>
      <c r="M81" s="313">
        <v>78</v>
      </c>
      <c r="N81" s="321">
        <v>1628</v>
      </c>
      <c r="O81" s="318" t="s">
        <v>2097</v>
      </c>
      <c r="Q81" s="247" t="str">
        <f t="shared" si="3"/>
        <v>1135,"TAB #7, Leslie FAST",1,79,0,127</v>
      </c>
      <c r="S81" s="35" t="s">
        <v>2366</v>
      </c>
      <c r="T81" s="6">
        <v>1183</v>
      </c>
      <c r="U81" s="6">
        <f t="shared" si="5"/>
        <v>4183</v>
      </c>
      <c r="V81" s="6" t="s">
        <v>2042</v>
      </c>
      <c r="W81" s="443" t="str">
        <f t="shared" si="4"/>
        <v>1183;TAB #55, Lower Drawbar 1 1/3 to ADSR;0;num</v>
      </c>
    </row>
    <row r="82" spans="1:23" x14ac:dyDescent="0.2">
      <c r="A82" s="240">
        <v>79</v>
      </c>
      <c r="B82" s="64">
        <v>1135</v>
      </c>
      <c r="C82" s="66" t="s">
        <v>1999</v>
      </c>
      <c r="D82" s="6">
        <v>127</v>
      </c>
      <c r="E82" s="194">
        <v>79</v>
      </c>
      <c r="F82" s="7">
        <v>1360</v>
      </c>
      <c r="G82" t="s">
        <v>520</v>
      </c>
      <c r="H82" s="6">
        <v>15</v>
      </c>
      <c r="I82" s="243">
        <v>79</v>
      </c>
      <c r="J82" s="7">
        <v>1487</v>
      </c>
      <c r="K82" t="s">
        <v>1323</v>
      </c>
      <c r="L82" s="6">
        <v>0</v>
      </c>
      <c r="M82" s="313">
        <v>79</v>
      </c>
      <c r="N82" s="321">
        <v>1629</v>
      </c>
      <c r="O82" s="318" t="s">
        <v>2098</v>
      </c>
      <c r="Q82" s="247" t="str">
        <f t="shared" si="3"/>
        <v>1136,"TAB #8, Tube Amp Bypass",1,80,0,127</v>
      </c>
      <c r="S82" s="35" t="s">
        <v>2367</v>
      </c>
      <c r="T82" s="6">
        <v>1184</v>
      </c>
      <c r="U82" s="6">
        <f t="shared" si="5"/>
        <v>4184</v>
      </c>
      <c r="V82" s="6" t="s">
        <v>2043</v>
      </c>
      <c r="W82" s="443" t="str">
        <f t="shared" si="4"/>
        <v>1184;TAB #56, Lower Drawbar 1 to ADSR;0;num</v>
      </c>
    </row>
    <row r="83" spans="1:23" x14ac:dyDescent="0.2">
      <c r="A83" s="240">
        <v>80</v>
      </c>
      <c r="B83" s="64">
        <v>1136</v>
      </c>
      <c r="C83" s="66" t="s">
        <v>2000</v>
      </c>
      <c r="D83" s="6">
        <v>127</v>
      </c>
      <c r="E83" s="194">
        <v>80</v>
      </c>
      <c r="F83" s="7">
        <v>1361</v>
      </c>
      <c r="G83" t="s">
        <v>521</v>
      </c>
      <c r="H83" s="6">
        <v>15</v>
      </c>
      <c r="I83" s="243">
        <v>80</v>
      </c>
      <c r="J83" s="7">
        <v>1490</v>
      </c>
      <c r="K83" t="s">
        <v>547</v>
      </c>
      <c r="L83" s="6">
        <v>127</v>
      </c>
      <c r="M83" s="313">
        <v>80</v>
      </c>
      <c r="N83" s="321">
        <v>1630</v>
      </c>
      <c r="O83" s="318" t="s">
        <v>2099</v>
      </c>
      <c r="Q83" s="247" t="str">
        <f t="shared" si="3"/>
        <v>1137,"TAB #9, Rotary Speaker Bypass",1,81,0,127</v>
      </c>
      <c r="S83" s="35" t="s">
        <v>2368</v>
      </c>
      <c r="T83" s="6">
        <v>1185</v>
      </c>
      <c r="U83" s="6">
        <f t="shared" si="5"/>
        <v>4185</v>
      </c>
      <c r="V83" s="6" t="s">
        <v>2044</v>
      </c>
      <c r="W83" s="443" t="str">
        <f t="shared" si="4"/>
        <v>1185;TAB #57, Lower Mixture Drawbar 10 to ADSR;0;num</v>
      </c>
    </row>
    <row r="84" spans="1:23" x14ac:dyDescent="0.2">
      <c r="A84" s="240">
        <v>81</v>
      </c>
      <c r="B84" s="64">
        <v>1137</v>
      </c>
      <c r="C84" s="66" t="s">
        <v>2001</v>
      </c>
      <c r="D84" s="6">
        <v>127</v>
      </c>
      <c r="E84" s="194">
        <v>81</v>
      </c>
      <c r="F84" s="7">
        <v>0</v>
      </c>
      <c r="H84" s="6">
        <v>0</v>
      </c>
      <c r="I84" s="243">
        <v>81</v>
      </c>
      <c r="J84" s="7">
        <v>1491</v>
      </c>
      <c r="K84" t="s">
        <v>1111</v>
      </c>
      <c r="L84" s="6">
        <v>127</v>
      </c>
      <c r="M84" s="313">
        <v>81</v>
      </c>
      <c r="N84" s="321">
        <v>1631</v>
      </c>
      <c r="O84" s="318" t="s">
        <v>2100</v>
      </c>
      <c r="Q84" s="247" t="str">
        <f t="shared" si="3"/>
        <v>1138,"TAB #10, Phasing Rotor upper ON",1,82,0,127</v>
      </c>
      <c r="S84" s="35" t="s">
        <v>2369</v>
      </c>
      <c r="T84" s="6">
        <v>1186</v>
      </c>
      <c r="U84" s="6">
        <f t="shared" si="5"/>
        <v>4186</v>
      </c>
      <c r="V84" s="6" t="s">
        <v>2045</v>
      </c>
      <c r="W84" s="443" t="str">
        <f t="shared" si="4"/>
        <v>1186;TAB #58, Lower Mixture Drawbar 11 to ADSR;0;num</v>
      </c>
    </row>
    <row r="85" spans="1:23" x14ac:dyDescent="0.2">
      <c r="A85" s="240">
        <v>82</v>
      </c>
      <c r="B85" s="64">
        <v>1138</v>
      </c>
      <c r="C85" s="66" t="s">
        <v>2002</v>
      </c>
      <c r="D85" s="6">
        <v>127</v>
      </c>
      <c r="E85" s="194">
        <v>82</v>
      </c>
      <c r="F85" s="7">
        <v>1384</v>
      </c>
      <c r="G85" t="s">
        <v>403</v>
      </c>
      <c r="H85" s="6">
        <v>3</v>
      </c>
      <c r="I85" s="243">
        <v>82</v>
      </c>
      <c r="J85" s="7">
        <v>1492</v>
      </c>
      <c r="K85" t="s">
        <v>1024</v>
      </c>
      <c r="L85" s="6">
        <v>127</v>
      </c>
      <c r="M85" s="313">
        <v>82</v>
      </c>
      <c r="N85" s="321">
        <v>1632</v>
      </c>
      <c r="O85" s="228" t="s">
        <v>2101</v>
      </c>
      <c r="Q85" s="247" t="str">
        <f t="shared" si="3"/>
        <v>1139,"TAB #11, Phasing Rotor lower ON",1,83,0,127</v>
      </c>
      <c r="S85" s="35" t="s">
        <v>2370</v>
      </c>
      <c r="T85" s="6">
        <v>1187</v>
      </c>
      <c r="U85" s="6">
        <f t="shared" si="5"/>
        <v>4187</v>
      </c>
      <c r="V85" s="6" t="s">
        <v>2046</v>
      </c>
      <c r="W85" s="443" t="str">
        <f t="shared" si="4"/>
        <v>1187;TAB #59, Lower Mixture Drawbar 12 to ADSR;0;num</v>
      </c>
    </row>
    <row r="86" spans="1:23" x14ac:dyDescent="0.2">
      <c r="A86" s="240">
        <v>83</v>
      </c>
      <c r="B86" s="64">
        <v>1139</v>
      </c>
      <c r="C86" s="66" t="s">
        <v>2003</v>
      </c>
      <c r="D86" s="6">
        <v>127</v>
      </c>
      <c r="E86" s="194">
        <v>83</v>
      </c>
      <c r="F86" s="7">
        <v>1385</v>
      </c>
      <c r="G86" t="s">
        <v>531</v>
      </c>
      <c r="H86" s="6">
        <v>5</v>
      </c>
      <c r="I86" s="243">
        <v>83</v>
      </c>
      <c r="J86" s="7">
        <v>1493</v>
      </c>
      <c r="K86" t="s">
        <v>1088</v>
      </c>
      <c r="L86" s="6">
        <v>127</v>
      </c>
      <c r="M86" s="313">
        <v>83</v>
      </c>
      <c r="N86" s="321">
        <v>1633</v>
      </c>
      <c r="O86" s="228" t="s">
        <v>2102</v>
      </c>
      <c r="Q86" s="247" t="str">
        <f t="shared" si="3"/>
        <v>1140,"TAB #12, Reverb 1 ",1,84,0,127</v>
      </c>
      <c r="S86" s="35" t="s">
        <v>2371</v>
      </c>
      <c r="T86" s="6" t="s">
        <v>228</v>
      </c>
      <c r="U86" s="6" t="s">
        <v>228</v>
      </c>
      <c r="V86" s="6" t="s">
        <v>2738</v>
      </c>
      <c r="W86" s="443" t="str">
        <f t="shared" si="4"/>
        <v>#;Lower GM Voice;0;num</v>
      </c>
    </row>
    <row r="87" spans="1:23" x14ac:dyDescent="0.2">
      <c r="A87" s="240">
        <v>84</v>
      </c>
      <c r="B87" s="64">
        <v>1140</v>
      </c>
      <c r="C87" s="66" t="s">
        <v>2004</v>
      </c>
      <c r="D87" s="6">
        <v>127</v>
      </c>
      <c r="E87" s="194">
        <v>84</v>
      </c>
      <c r="F87" s="7">
        <v>1386</v>
      </c>
      <c r="G87" t="s">
        <v>203</v>
      </c>
      <c r="H87" s="6">
        <v>96</v>
      </c>
      <c r="I87" s="243">
        <v>84</v>
      </c>
      <c r="J87" s="7">
        <v>1494</v>
      </c>
      <c r="K87" t="s">
        <v>1323</v>
      </c>
      <c r="L87" s="6">
        <v>0</v>
      </c>
      <c r="M87" s="313">
        <v>84</v>
      </c>
      <c r="N87" s="321">
        <v>1634</v>
      </c>
      <c r="O87" s="228" t="s">
        <v>2103</v>
      </c>
      <c r="Q87" s="247" t="str">
        <f t="shared" si="3"/>
        <v>1141,"TAB #13, Reverb 2 ",1,85,0,127</v>
      </c>
      <c r="S87" s="35" t="s">
        <v>2372</v>
      </c>
      <c r="T87" s="6">
        <v>1232</v>
      </c>
      <c r="U87" s="6">
        <f t="shared" si="5"/>
        <v>4232</v>
      </c>
      <c r="V87" s="6" t="s">
        <v>1367</v>
      </c>
      <c r="W87" s="443" t="str">
        <f t="shared" si="4"/>
        <v>1232;Lower GM Layer 1 Voice;0;num</v>
      </c>
    </row>
    <row r="88" spans="1:23" x14ac:dyDescent="0.2">
      <c r="A88" s="240">
        <v>85</v>
      </c>
      <c r="B88" s="64">
        <v>1141</v>
      </c>
      <c r="C88" s="66" t="s">
        <v>2005</v>
      </c>
      <c r="D88" s="6">
        <v>127</v>
      </c>
      <c r="E88" s="194">
        <v>85</v>
      </c>
      <c r="F88" s="7">
        <v>1387</v>
      </c>
      <c r="G88" t="s">
        <v>248</v>
      </c>
      <c r="H88" s="6">
        <v>127</v>
      </c>
      <c r="I88" s="243">
        <v>85</v>
      </c>
      <c r="J88" s="7">
        <v>0</v>
      </c>
      <c r="L88" s="6">
        <v>0</v>
      </c>
      <c r="M88" s="313">
        <v>85</v>
      </c>
      <c r="N88" s="321">
        <v>1635</v>
      </c>
      <c r="O88" s="228" t="s">
        <v>2104</v>
      </c>
      <c r="Q88" s="247" t="str">
        <f t="shared" si="3"/>
        <v>1142,"TAB #14, Separate Pedal Output",1,86,0,127</v>
      </c>
      <c r="S88" s="35" t="s">
        <v>2373</v>
      </c>
      <c r="T88" s="6">
        <v>1233</v>
      </c>
      <c r="U88" s="6">
        <f t="shared" si="5"/>
        <v>4233</v>
      </c>
      <c r="V88" s="6" t="s">
        <v>1370</v>
      </c>
      <c r="W88" s="443" t="str">
        <f t="shared" si="4"/>
        <v>1233;Lower GM Layer 1 Level;0;num</v>
      </c>
    </row>
    <row r="89" spans="1:23" x14ac:dyDescent="0.2">
      <c r="A89" s="240">
        <v>86</v>
      </c>
      <c r="B89" s="64">
        <v>1142</v>
      </c>
      <c r="C89" s="66" t="s">
        <v>2006</v>
      </c>
      <c r="D89" s="6">
        <v>127</v>
      </c>
      <c r="E89" s="194">
        <v>86</v>
      </c>
      <c r="F89" s="7">
        <v>1388</v>
      </c>
      <c r="G89" t="s">
        <v>204</v>
      </c>
      <c r="H89" s="6">
        <v>7</v>
      </c>
      <c r="I89" s="243">
        <v>86</v>
      </c>
      <c r="J89" s="7">
        <v>1448</v>
      </c>
      <c r="K89" t="s">
        <v>817</v>
      </c>
      <c r="L89" s="6">
        <v>127</v>
      </c>
      <c r="M89" s="313">
        <v>86</v>
      </c>
      <c r="N89" s="321">
        <v>1636</v>
      </c>
      <c r="O89" s="319" t="s">
        <v>2106</v>
      </c>
      <c r="Q89" s="247" t="str">
        <f t="shared" si="3"/>
        <v>1143,"TAB #15, Keyboard Split ON ",1,87,0,127</v>
      </c>
      <c r="S89" s="35" t="s">
        <v>2374</v>
      </c>
      <c r="T89" s="6">
        <v>1234</v>
      </c>
      <c r="U89" s="6">
        <f t="shared" si="5"/>
        <v>4234</v>
      </c>
      <c r="V89" s="6" t="s">
        <v>1378</v>
      </c>
      <c r="W89" s="443" t="str">
        <f t="shared" si="4"/>
        <v>1234;Lower GM Layer 1 Harmonic;0;num</v>
      </c>
    </row>
    <row r="90" spans="1:23" x14ac:dyDescent="0.2">
      <c r="A90" s="240">
        <v>87</v>
      </c>
      <c r="B90" s="64">
        <v>1143</v>
      </c>
      <c r="C90" s="66" t="s">
        <v>2007</v>
      </c>
      <c r="D90" s="6">
        <v>127</v>
      </c>
      <c r="E90" s="194">
        <v>87</v>
      </c>
      <c r="F90" s="7">
        <v>1389</v>
      </c>
      <c r="G90" t="s">
        <v>205</v>
      </c>
      <c r="H90" s="6">
        <v>15</v>
      </c>
      <c r="I90" s="243">
        <v>87</v>
      </c>
      <c r="J90" s="7">
        <v>1449</v>
      </c>
      <c r="K90" t="s">
        <v>818</v>
      </c>
      <c r="L90" s="6">
        <v>127</v>
      </c>
      <c r="M90" s="313">
        <v>87</v>
      </c>
      <c r="N90" s="321">
        <v>1637</v>
      </c>
      <c r="O90" s="319" t="s">
        <v>2107</v>
      </c>
      <c r="Q90" s="247" t="str">
        <f t="shared" si="3"/>
        <v>1144,"TAB #16, Phasing Rotor WersiVoice/Böhm",1,88,0,127</v>
      </c>
      <c r="S90" s="33" t="s">
        <v>2299</v>
      </c>
      <c r="T90" s="6">
        <v>1235</v>
      </c>
      <c r="U90" s="6">
        <f t="shared" si="5"/>
        <v>4235</v>
      </c>
      <c r="V90" s="6" t="s">
        <v>1368</v>
      </c>
      <c r="W90" s="443" t="str">
        <f t="shared" si="4"/>
        <v>1235;Lower GM Layer 2 Voice;0;num</v>
      </c>
    </row>
    <row r="91" spans="1:23" x14ac:dyDescent="0.2">
      <c r="A91" s="240">
        <v>88</v>
      </c>
      <c r="B91" s="64">
        <v>1144</v>
      </c>
      <c r="C91" s="65" t="s">
        <v>2086</v>
      </c>
      <c r="D91" s="6">
        <v>127</v>
      </c>
      <c r="E91" s="194">
        <v>88</v>
      </c>
      <c r="F91" s="7">
        <v>1390</v>
      </c>
      <c r="G91" t="s">
        <v>206</v>
      </c>
      <c r="H91" s="6">
        <v>15</v>
      </c>
      <c r="I91" s="243">
        <v>88</v>
      </c>
      <c r="J91" s="7">
        <v>1450</v>
      </c>
      <c r="K91" t="s">
        <v>819</v>
      </c>
      <c r="L91" s="6">
        <v>127</v>
      </c>
      <c r="M91" s="313">
        <v>88</v>
      </c>
      <c r="N91" s="321">
        <v>1638</v>
      </c>
      <c r="O91" s="319" t="s">
        <v>2108</v>
      </c>
      <c r="Q91" s="247" t="str">
        <f t="shared" si="3"/>
        <v>1145,"TAB #17, Phasing Rotor Ensemble",1,89,0,127</v>
      </c>
      <c r="S91" s="33" t="s">
        <v>2300</v>
      </c>
      <c r="T91" s="6">
        <v>1236</v>
      </c>
      <c r="U91" s="6">
        <f t="shared" si="5"/>
        <v>4236</v>
      </c>
      <c r="V91" s="6" t="s">
        <v>1369</v>
      </c>
      <c r="W91" s="443" t="str">
        <f t="shared" si="4"/>
        <v>1236;Lower GM Layer 2 Level;0;num</v>
      </c>
    </row>
    <row r="92" spans="1:23" x14ac:dyDescent="0.2">
      <c r="A92" s="240">
        <v>89</v>
      </c>
      <c r="B92" s="64">
        <v>1145</v>
      </c>
      <c r="C92" s="66" t="s">
        <v>2008</v>
      </c>
      <c r="D92" s="6">
        <v>127</v>
      </c>
      <c r="E92" s="194">
        <v>89</v>
      </c>
      <c r="F92" s="7">
        <v>1391</v>
      </c>
      <c r="G92" t="s">
        <v>567</v>
      </c>
      <c r="H92" s="6">
        <v>15</v>
      </c>
      <c r="I92" s="243">
        <v>89</v>
      </c>
      <c r="J92" s="7">
        <v>1451</v>
      </c>
      <c r="K92" t="s">
        <v>820</v>
      </c>
      <c r="L92" s="6">
        <v>127</v>
      </c>
      <c r="M92" s="313">
        <v>89</v>
      </c>
      <c r="N92" s="321">
        <v>1639</v>
      </c>
      <c r="O92" s="319" t="s">
        <v>2109</v>
      </c>
      <c r="Q92" s="247" t="str">
        <f t="shared" si="3"/>
        <v>1146,"TAB #18, Phasing Rotor Celeste",1,90,0,127</v>
      </c>
      <c r="S92" s="33" t="s">
        <v>2301</v>
      </c>
      <c r="T92" s="6">
        <v>1237</v>
      </c>
      <c r="U92" s="6">
        <f t="shared" si="5"/>
        <v>4237</v>
      </c>
      <c r="V92" s="6" t="s">
        <v>1379</v>
      </c>
      <c r="W92" s="443" t="str">
        <f t="shared" si="4"/>
        <v>1237;Lower GM Layer 2 Harmonic;0;num</v>
      </c>
    </row>
    <row r="93" spans="1:23" x14ac:dyDescent="0.2">
      <c r="A93" s="240">
        <v>90</v>
      </c>
      <c r="B93" s="64">
        <v>1146</v>
      </c>
      <c r="C93" s="66" t="s">
        <v>2009</v>
      </c>
      <c r="D93" s="6">
        <v>127</v>
      </c>
      <c r="E93" s="194">
        <v>90</v>
      </c>
      <c r="F93" s="7">
        <v>1392</v>
      </c>
      <c r="G93" t="s">
        <v>960</v>
      </c>
      <c r="H93" s="6">
        <v>7</v>
      </c>
      <c r="I93" s="243">
        <v>90</v>
      </c>
      <c r="J93" s="7">
        <v>1452</v>
      </c>
      <c r="K93" t="s">
        <v>821</v>
      </c>
      <c r="L93" s="6">
        <v>127</v>
      </c>
      <c r="M93" s="313">
        <v>90</v>
      </c>
      <c r="N93" s="321">
        <v>1640</v>
      </c>
      <c r="O93" s="156" t="s">
        <v>2123</v>
      </c>
      <c r="Q93" s="247" t="str">
        <f t="shared" si="3"/>
        <v>1147,"TAB #19, Phasing Rotor Fading",1,91,0,127</v>
      </c>
      <c r="S93" s="33" t="s">
        <v>2302</v>
      </c>
      <c r="T93" s="6">
        <v>1238</v>
      </c>
      <c r="U93" s="6">
        <f t="shared" si="5"/>
        <v>4238</v>
      </c>
      <c r="V93" s="6" t="s">
        <v>1380</v>
      </c>
      <c r="W93" s="443" t="str">
        <f t="shared" si="4"/>
        <v>1238;Lower GM Layer 2 Detune;0;num</v>
      </c>
    </row>
    <row r="94" spans="1:23" x14ac:dyDescent="0.2">
      <c r="A94" s="240">
        <v>91</v>
      </c>
      <c r="B94" s="64">
        <v>1147</v>
      </c>
      <c r="C94" s="66" t="s">
        <v>2010</v>
      </c>
      <c r="D94" s="6">
        <v>127</v>
      </c>
      <c r="E94" s="194">
        <v>91</v>
      </c>
      <c r="F94" s="7">
        <v>1393</v>
      </c>
      <c r="G94" t="s">
        <v>961</v>
      </c>
      <c r="H94" s="6">
        <v>127</v>
      </c>
      <c r="I94" s="243">
        <v>91</v>
      </c>
      <c r="J94" s="7">
        <v>1453</v>
      </c>
      <c r="K94" t="s">
        <v>822</v>
      </c>
      <c r="L94" s="6">
        <v>127</v>
      </c>
      <c r="M94" s="313">
        <v>91</v>
      </c>
      <c r="N94" s="321">
        <v>1641</v>
      </c>
      <c r="O94" s="156" t="s">
        <v>2124</v>
      </c>
      <c r="Q94" s="247" t="str">
        <f t="shared" si="3"/>
        <v>1148,"TAB #20, Phasing Rotor Weak",1,92,0,127</v>
      </c>
      <c r="S94" s="33" t="s">
        <v>2303</v>
      </c>
      <c r="T94" s="6" t="s">
        <v>228</v>
      </c>
      <c r="U94" s="6" t="s">
        <v>228</v>
      </c>
      <c r="V94" s="6" t="s">
        <v>698</v>
      </c>
      <c r="W94" s="443" t="str">
        <f t="shared" si="4"/>
        <v>#;Pedal Drawbars;0;num</v>
      </c>
    </row>
    <row r="95" spans="1:23" x14ac:dyDescent="0.2">
      <c r="A95" s="240">
        <v>92</v>
      </c>
      <c r="B95" s="64">
        <v>1148</v>
      </c>
      <c r="C95" s="66" t="s">
        <v>2011</v>
      </c>
      <c r="D95" s="6">
        <v>127</v>
      </c>
      <c r="E95" s="194">
        <v>92</v>
      </c>
      <c r="F95" s="7">
        <v>1394</v>
      </c>
      <c r="G95" t="s">
        <v>1304</v>
      </c>
      <c r="H95" s="6">
        <v>127</v>
      </c>
      <c r="I95" s="243">
        <v>92</v>
      </c>
      <c r="J95" s="7">
        <v>1454</v>
      </c>
      <c r="K95" t="s">
        <v>823</v>
      </c>
      <c r="L95" s="6">
        <v>127</v>
      </c>
      <c r="M95" s="313">
        <v>92</v>
      </c>
      <c r="N95" s="321">
        <v>1642</v>
      </c>
      <c r="Q95" s="247" t="str">
        <f t="shared" si="3"/>
        <v>1149,"TAB #21, Phasing Rotor Deep",1,93,0,127</v>
      </c>
      <c r="S95" s="33" t="s">
        <v>2304</v>
      </c>
      <c r="T95" s="6">
        <v>1032</v>
      </c>
      <c r="U95" s="6">
        <f t="shared" si="5"/>
        <v>4032</v>
      </c>
      <c r="V95" s="6" t="s">
        <v>1971</v>
      </c>
      <c r="W95" s="443" t="str">
        <f t="shared" si="4"/>
        <v>1032;DB #32, Pedal Drawbar 16;0;num</v>
      </c>
    </row>
    <row r="96" spans="1:23" x14ac:dyDescent="0.2">
      <c r="A96" s="240">
        <v>93</v>
      </c>
      <c r="B96" s="64">
        <v>1149</v>
      </c>
      <c r="C96" s="66" t="s">
        <v>2012</v>
      </c>
      <c r="D96" s="6">
        <v>127</v>
      </c>
      <c r="E96" s="194">
        <v>93</v>
      </c>
      <c r="F96" s="7">
        <v>1395</v>
      </c>
      <c r="G96" t="s">
        <v>515</v>
      </c>
      <c r="H96" s="6">
        <v>24</v>
      </c>
      <c r="I96" s="243">
        <v>93</v>
      </c>
      <c r="J96" s="7">
        <v>1455</v>
      </c>
      <c r="K96" t="s">
        <v>824</v>
      </c>
      <c r="L96" s="6">
        <v>127</v>
      </c>
      <c r="M96" s="313">
        <v>93</v>
      </c>
      <c r="N96" s="321">
        <v>1643</v>
      </c>
      <c r="Q96" s="247" t="str">
        <f t="shared" si="3"/>
        <v>1150,"TAB #22, Phasing Rotor Fast",1,94,0,127</v>
      </c>
      <c r="S96" s="33" t="s">
        <v>2305</v>
      </c>
      <c r="T96" s="6">
        <v>1033</v>
      </c>
      <c r="U96" s="6">
        <f t="shared" si="5"/>
        <v>4033</v>
      </c>
      <c r="V96" s="6" t="s">
        <v>1972</v>
      </c>
      <c r="W96" s="443" t="str">
        <f t="shared" si="4"/>
        <v>1033;DB #33, Pedal Drawbar 5 1/3;0;num</v>
      </c>
    </row>
    <row r="97" spans="1:23" x14ac:dyDescent="0.2">
      <c r="A97" s="240">
        <v>94</v>
      </c>
      <c r="B97" s="64">
        <v>1150</v>
      </c>
      <c r="C97" s="66" t="s">
        <v>2013</v>
      </c>
      <c r="D97" s="6">
        <v>127</v>
      </c>
      <c r="E97" s="194">
        <v>94</v>
      </c>
      <c r="F97" s="7">
        <v>1400</v>
      </c>
      <c r="G97" t="s">
        <v>798</v>
      </c>
      <c r="H97" s="6">
        <v>127</v>
      </c>
      <c r="I97" s="243">
        <v>94</v>
      </c>
      <c r="J97" s="7">
        <v>1456</v>
      </c>
      <c r="K97" t="s">
        <v>825</v>
      </c>
      <c r="L97" s="6">
        <v>127</v>
      </c>
      <c r="M97" s="313">
        <v>94</v>
      </c>
      <c r="N97" s="321">
        <v>1644</v>
      </c>
      <c r="Q97" s="247" t="str">
        <f t="shared" si="3"/>
        <v>1151,"TAB #23, Phasing Rotor Delay",1,95,0,127</v>
      </c>
      <c r="S97" s="33" t="s">
        <v>2306</v>
      </c>
      <c r="T97" s="6">
        <v>1034</v>
      </c>
      <c r="U97" s="6">
        <f t="shared" si="5"/>
        <v>4034</v>
      </c>
      <c r="V97" s="6" t="s">
        <v>1973</v>
      </c>
      <c r="W97" s="443" t="str">
        <f t="shared" si="4"/>
        <v>1034;DB #34, Pedal Drawbar 8;0;num</v>
      </c>
    </row>
    <row r="98" spans="1:23" x14ac:dyDescent="0.2">
      <c r="A98" s="240">
        <v>95</v>
      </c>
      <c r="B98" s="64">
        <v>1151</v>
      </c>
      <c r="C98" s="66" t="s">
        <v>2014</v>
      </c>
      <c r="D98" s="6">
        <v>127</v>
      </c>
      <c r="E98" s="194">
        <v>95</v>
      </c>
      <c r="F98" s="7">
        <v>1401</v>
      </c>
      <c r="G98" t="s">
        <v>799</v>
      </c>
      <c r="H98" s="6">
        <v>127</v>
      </c>
      <c r="I98" s="243">
        <v>95</v>
      </c>
      <c r="J98" s="7">
        <v>1457</v>
      </c>
      <c r="K98" t="s">
        <v>826</v>
      </c>
      <c r="L98" s="6">
        <v>127</v>
      </c>
      <c r="M98" s="313">
        <v>95</v>
      </c>
      <c r="N98" s="321">
        <v>1645</v>
      </c>
      <c r="Q98" s="247" t="str">
        <f t="shared" si="3"/>
        <v>0,"",1,96,0,0</v>
      </c>
      <c r="S98" s="33" t="s">
        <v>2307</v>
      </c>
      <c r="T98" s="6">
        <v>1035</v>
      </c>
      <c r="U98" s="6">
        <f t="shared" si="5"/>
        <v>4035</v>
      </c>
      <c r="V98" s="6" t="s">
        <v>1974</v>
      </c>
      <c r="W98" s="443" t="str">
        <f t="shared" si="4"/>
        <v>1035;DB #35, Pedal Drawbar 4;0;num</v>
      </c>
    </row>
    <row r="99" spans="1:23" x14ac:dyDescent="0.2">
      <c r="A99" s="240">
        <v>96</v>
      </c>
      <c r="B99" s="7">
        <v>0</v>
      </c>
      <c r="D99" s="6">
        <v>0</v>
      </c>
      <c r="E99" s="194">
        <v>96</v>
      </c>
      <c r="F99" s="7">
        <v>1402</v>
      </c>
      <c r="G99" t="s">
        <v>800</v>
      </c>
      <c r="H99" s="6">
        <v>127</v>
      </c>
      <c r="I99" s="243">
        <v>96</v>
      </c>
      <c r="J99" s="7">
        <v>1458</v>
      </c>
      <c r="K99" t="s">
        <v>827</v>
      </c>
      <c r="L99" s="6">
        <v>127</v>
      </c>
      <c r="M99" s="313">
        <v>96</v>
      </c>
      <c r="N99" s="321">
        <v>1646</v>
      </c>
      <c r="Q99" s="247" t="str">
        <f t="shared" si="3"/>
        <v>0,"",1,97,0,0</v>
      </c>
      <c r="S99" s="33" t="s">
        <v>2308</v>
      </c>
      <c r="T99" s="6">
        <v>1036</v>
      </c>
      <c r="U99" s="6">
        <f t="shared" si="5"/>
        <v>4036</v>
      </c>
      <c r="V99" s="6" t="s">
        <v>1975</v>
      </c>
      <c r="W99" s="443" t="str">
        <f t="shared" si="4"/>
        <v>1036;DB #36, Pedal Drawbar 2 2/3;0;num</v>
      </c>
    </row>
    <row r="100" spans="1:23" x14ac:dyDescent="0.2">
      <c r="A100" s="240">
        <v>97</v>
      </c>
      <c r="B100" s="33">
        <v>0</v>
      </c>
      <c r="D100" s="6">
        <v>0</v>
      </c>
      <c r="E100" s="194">
        <v>97</v>
      </c>
      <c r="F100" s="33">
        <v>0</v>
      </c>
      <c r="G100" s="38"/>
      <c r="H100" s="6">
        <v>0</v>
      </c>
      <c r="I100" s="243">
        <v>97</v>
      </c>
      <c r="J100" s="7">
        <v>1459</v>
      </c>
      <c r="K100" t="s">
        <v>2047</v>
      </c>
      <c r="L100" s="6">
        <v>127</v>
      </c>
      <c r="M100" s="313">
        <v>97</v>
      </c>
      <c r="N100" s="321">
        <v>1647</v>
      </c>
      <c r="Q100" s="247" t="str">
        <f t="shared" si="3"/>
        <v>0,"NRPN",1,98,0,0</v>
      </c>
      <c r="S100" s="33" t="s">
        <v>2309</v>
      </c>
      <c r="T100" s="6">
        <v>1037</v>
      </c>
      <c r="U100" s="6">
        <f t="shared" si="5"/>
        <v>4037</v>
      </c>
      <c r="V100" s="6" t="s">
        <v>1976</v>
      </c>
      <c r="W100" s="443" t="str">
        <f t="shared" si="4"/>
        <v>1037;DB #37, Pedal Drawbar 2;0;num</v>
      </c>
    </row>
    <row r="101" spans="1:23" s="49" customFormat="1" x14ac:dyDescent="0.2">
      <c r="A101" s="239">
        <v>98</v>
      </c>
      <c r="B101" s="33">
        <v>0</v>
      </c>
      <c r="C101" s="236" t="s">
        <v>2051</v>
      </c>
      <c r="D101" s="6">
        <v>0</v>
      </c>
      <c r="E101" s="241">
        <v>98</v>
      </c>
      <c r="F101" s="33">
        <v>0</v>
      </c>
      <c r="G101" s="236" t="s">
        <v>2051</v>
      </c>
      <c r="H101" s="6">
        <v>0</v>
      </c>
      <c r="I101" s="242">
        <v>98</v>
      </c>
      <c r="J101" s="33">
        <v>0</v>
      </c>
      <c r="K101" s="236" t="s">
        <v>2051</v>
      </c>
      <c r="L101" s="6">
        <v>0</v>
      </c>
      <c r="M101" s="312">
        <v>98</v>
      </c>
      <c r="N101" s="33">
        <v>0</v>
      </c>
      <c r="O101" s="236" t="s">
        <v>2051</v>
      </c>
      <c r="Q101" s="247" t="str">
        <f t="shared" si="3"/>
        <v>0,"NRPN",1,99,0,0</v>
      </c>
      <c r="S101" s="33" t="s">
        <v>2310</v>
      </c>
      <c r="T101" s="6">
        <v>1038</v>
      </c>
      <c r="U101" s="6">
        <f t="shared" si="5"/>
        <v>4038</v>
      </c>
      <c r="V101" s="6" t="s">
        <v>1977</v>
      </c>
      <c r="W101" s="443" t="str">
        <f t="shared" si="4"/>
        <v>1038;DB #38, Pedal Drawbar 1 3/5;0;num</v>
      </c>
    </row>
    <row r="102" spans="1:23" s="49" customFormat="1" x14ac:dyDescent="0.2">
      <c r="A102" s="239">
        <v>99</v>
      </c>
      <c r="B102" s="33">
        <v>0</v>
      </c>
      <c r="C102" s="236" t="s">
        <v>2051</v>
      </c>
      <c r="D102" s="6">
        <v>0</v>
      </c>
      <c r="E102" s="241">
        <v>99</v>
      </c>
      <c r="F102" s="33">
        <v>0</v>
      </c>
      <c r="G102" s="236" t="s">
        <v>2051</v>
      </c>
      <c r="H102" s="6">
        <v>0</v>
      </c>
      <c r="I102" s="242">
        <v>99</v>
      </c>
      <c r="J102" s="33">
        <v>0</v>
      </c>
      <c r="K102" s="236" t="s">
        <v>2051</v>
      </c>
      <c r="L102" s="6">
        <v>0</v>
      </c>
      <c r="M102" s="312">
        <v>99</v>
      </c>
      <c r="N102" s="321">
        <v>1649</v>
      </c>
      <c r="O102" s="236" t="s">
        <v>2571</v>
      </c>
      <c r="Q102" s="247" t="str">
        <f t="shared" si="3"/>
        <v>0,"RPN",1,100,0,0</v>
      </c>
      <c r="S102" s="33" t="s">
        <v>2311</v>
      </c>
      <c r="T102" s="6">
        <v>1039</v>
      </c>
      <c r="U102" s="6">
        <f t="shared" si="5"/>
        <v>4039</v>
      </c>
      <c r="V102" s="6" t="s">
        <v>1978</v>
      </c>
      <c r="W102" s="443" t="str">
        <f t="shared" si="4"/>
        <v>1039;DB #39, Pedal Drawbar 1 1/3;0;num</v>
      </c>
    </row>
    <row r="103" spans="1:23" s="49" customFormat="1" x14ac:dyDescent="0.2">
      <c r="A103" s="239">
        <v>100</v>
      </c>
      <c r="B103" s="33">
        <v>0</v>
      </c>
      <c r="C103" s="236" t="s">
        <v>2550</v>
      </c>
      <c r="D103" s="6">
        <v>0</v>
      </c>
      <c r="E103" s="241">
        <v>100</v>
      </c>
      <c r="F103" s="33">
        <v>0</v>
      </c>
      <c r="G103" s="236" t="s">
        <v>2550</v>
      </c>
      <c r="H103" s="6">
        <v>0</v>
      </c>
      <c r="I103" s="242">
        <v>100</v>
      </c>
      <c r="J103" s="33">
        <v>0</v>
      </c>
      <c r="K103" s="236" t="s">
        <v>2550</v>
      </c>
      <c r="L103" s="6">
        <v>0</v>
      </c>
      <c r="M103" s="312">
        <v>100</v>
      </c>
      <c r="N103" s="33">
        <v>0</v>
      </c>
      <c r="O103" s="236" t="s">
        <v>2550</v>
      </c>
      <c r="Q103" s="247" t="str">
        <f t="shared" si="3"/>
        <v>0,"RPN",1,101,0,0</v>
      </c>
      <c r="S103" s="33" t="s">
        <v>2312</v>
      </c>
      <c r="T103" s="6">
        <v>1040</v>
      </c>
      <c r="U103" s="6">
        <f t="shared" si="5"/>
        <v>4040</v>
      </c>
      <c r="V103" s="6" t="s">
        <v>1979</v>
      </c>
      <c r="W103" s="443" t="str">
        <f t="shared" si="4"/>
        <v>1040;DB #40, Pedal Drawbar 1;0;num</v>
      </c>
    </row>
    <row r="104" spans="1:23" s="49" customFormat="1" x14ac:dyDescent="0.2">
      <c r="A104" s="239">
        <v>101</v>
      </c>
      <c r="B104" s="33">
        <v>0</v>
      </c>
      <c r="C104" s="236" t="s">
        <v>2550</v>
      </c>
      <c r="D104" s="6">
        <v>0</v>
      </c>
      <c r="E104" s="241">
        <v>101</v>
      </c>
      <c r="F104" s="33">
        <v>0</v>
      </c>
      <c r="G104" s="236" t="s">
        <v>2550</v>
      </c>
      <c r="H104" s="6">
        <v>0</v>
      </c>
      <c r="I104" s="242">
        <v>101</v>
      </c>
      <c r="J104" s="33">
        <v>0</v>
      </c>
      <c r="K104" s="236" t="s">
        <v>2550</v>
      </c>
      <c r="L104" s="6">
        <v>0</v>
      </c>
      <c r="M104" s="312">
        <v>101</v>
      </c>
      <c r="N104" s="33">
        <v>0</v>
      </c>
      <c r="O104" s="236" t="s">
        <v>2550</v>
      </c>
      <c r="Q104" s="247" t="str">
        <f t="shared" si="3"/>
        <v>1160,"TAB #32, Upper 16 Drawbar EG/Perc Mask Bit",1,102,0,127</v>
      </c>
      <c r="S104" s="33" t="s">
        <v>2313</v>
      </c>
      <c r="T104" s="6">
        <v>1041</v>
      </c>
      <c r="U104" s="6">
        <f t="shared" si="5"/>
        <v>4041</v>
      </c>
      <c r="V104" s="6" t="s">
        <v>1980</v>
      </c>
      <c r="W104" s="443" t="str">
        <f t="shared" si="4"/>
        <v>1041;DB #41, Pedal Mixture Drawbar 10;0;num</v>
      </c>
    </row>
    <row r="105" spans="1:23" x14ac:dyDescent="0.2">
      <c r="A105" s="240">
        <v>102</v>
      </c>
      <c r="B105" s="64">
        <v>1160</v>
      </c>
      <c r="C105" s="66" t="s">
        <v>2023</v>
      </c>
      <c r="D105" s="6">
        <v>127</v>
      </c>
      <c r="E105" s="194">
        <v>102</v>
      </c>
      <c r="F105" s="64">
        <v>1176</v>
      </c>
      <c r="G105" s="66" t="s">
        <v>2035</v>
      </c>
      <c r="H105" s="6">
        <v>127</v>
      </c>
      <c r="I105" s="243">
        <v>102</v>
      </c>
      <c r="J105" s="64">
        <v>1152</v>
      </c>
      <c r="K105" s="66" t="s">
        <v>2015</v>
      </c>
      <c r="L105" s="6">
        <v>127</v>
      </c>
      <c r="M105" s="313">
        <v>102</v>
      </c>
      <c r="N105" s="321">
        <v>1650</v>
      </c>
      <c r="O105" s="316" t="s">
        <v>2211</v>
      </c>
      <c r="Q105" s="247" t="str">
        <f t="shared" si="3"/>
        <v>1161,"TAB #33, Upper 5 1/3 Drawbar EG/Perc Mask Bit",1,103,0,127</v>
      </c>
      <c r="S105" s="33" t="s">
        <v>2314</v>
      </c>
      <c r="T105" s="6">
        <v>1042</v>
      </c>
      <c r="U105" s="6">
        <f t="shared" si="5"/>
        <v>4042</v>
      </c>
      <c r="V105" s="6" t="s">
        <v>1981</v>
      </c>
      <c r="W105" s="443" t="str">
        <f t="shared" si="4"/>
        <v>1042;DB #42, Pedal Mixture Drawbar 11;0;num</v>
      </c>
    </row>
    <row r="106" spans="1:23" x14ac:dyDescent="0.2">
      <c r="A106" s="240">
        <v>103</v>
      </c>
      <c r="B106" s="64">
        <v>1161</v>
      </c>
      <c r="C106" s="66" t="s">
        <v>2024</v>
      </c>
      <c r="D106" s="6">
        <v>127</v>
      </c>
      <c r="E106" s="194">
        <v>103</v>
      </c>
      <c r="F106" s="64">
        <v>1177</v>
      </c>
      <c r="G106" s="66" t="s">
        <v>2036</v>
      </c>
      <c r="H106" s="6">
        <v>127</v>
      </c>
      <c r="I106" s="243">
        <v>103</v>
      </c>
      <c r="J106" s="64">
        <v>1153</v>
      </c>
      <c r="K106" s="66" t="s">
        <v>2016</v>
      </c>
      <c r="L106" s="6">
        <v>127</v>
      </c>
      <c r="M106" s="313">
        <v>103</v>
      </c>
      <c r="N106" s="321">
        <v>1651</v>
      </c>
      <c r="O106" s="235" t="s">
        <v>2218</v>
      </c>
      <c r="Q106" s="247" t="str">
        <f t="shared" si="3"/>
        <v>1162,"TAB #34, Upper 8 Drawbar EG/Perc Mask Bit",1,104,0,127</v>
      </c>
      <c r="S106" s="35" t="s">
        <v>2315</v>
      </c>
      <c r="T106" s="6">
        <v>1043</v>
      </c>
      <c r="U106" s="6">
        <f t="shared" si="5"/>
        <v>4043</v>
      </c>
      <c r="V106" s="6" t="s">
        <v>1982</v>
      </c>
      <c r="W106" s="443" t="str">
        <f t="shared" si="4"/>
        <v>1043;DB #43, Pedal Mixture Drawbar 12;0;num</v>
      </c>
    </row>
    <row r="107" spans="1:23" x14ac:dyDescent="0.2">
      <c r="A107" s="240">
        <v>104</v>
      </c>
      <c r="B107" s="64">
        <v>1162</v>
      </c>
      <c r="C107" s="66" t="s">
        <v>2025</v>
      </c>
      <c r="D107" s="6">
        <v>127</v>
      </c>
      <c r="E107" s="194">
        <v>104</v>
      </c>
      <c r="F107" s="64">
        <v>1178</v>
      </c>
      <c r="G107" s="66" t="s">
        <v>2037</v>
      </c>
      <c r="H107" s="6">
        <v>127</v>
      </c>
      <c r="I107" s="243">
        <v>104</v>
      </c>
      <c r="J107" s="64">
        <v>1154</v>
      </c>
      <c r="K107" s="66" t="s">
        <v>2017</v>
      </c>
      <c r="L107" s="6">
        <v>127</v>
      </c>
      <c r="M107" s="313">
        <v>104</v>
      </c>
      <c r="N107" s="321">
        <v>1652</v>
      </c>
      <c r="Q107" s="247" t="str">
        <f t="shared" si="3"/>
        <v>1163,"TAB #35, Upper 4 Drawbar EG/Perc Mask Bit",1,105,0,127</v>
      </c>
      <c r="S107" s="35" t="s">
        <v>2316</v>
      </c>
      <c r="T107" s="6" t="s">
        <v>228</v>
      </c>
      <c r="U107" s="6" t="s">
        <v>228</v>
      </c>
      <c r="V107" s="6" t="s">
        <v>2739</v>
      </c>
      <c r="W107" s="443" t="str">
        <f t="shared" si="4"/>
        <v>#;Pedal Envelope;0;num</v>
      </c>
    </row>
    <row r="108" spans="1:23" x14ac:dyDescent="0.2">
      <c r="A108" s="240">
        <v>105</v>
      </c>
      <c r="B108" s="64">
        <v>1163</v>
      </c>
      <c r="C108" s="66" t="s">
        <v>2026</v>
      </c>
      <c r="D108" s="6">
        <v>127</v>
      </c>
      <c r="E108" s="194">
        <v>105</v>
      </c>
      <c r="F108" s="64">
        <v>1179</v>
      </c>
      <c r="G108" s="66" t="s">
        <v>2038</v>
      </c>
      <c r="H108" s="6">
        <v>127</v>
      </c>
      <c r="I108" s="243">
        <v>105</v>
      </c>
      <c r="J108" s="64">
        <v>1155</v>
      </c>
      <c r="K108" s="66" t="s">
        <v>2018</v>
      </c>
      <c r="L108" s="6">
        <v>127</v>
      </c>
      <c r="M108" s="313">
        <v>105</v>
      </c>
      <c r="N108" s="321">
        <v>1653</v>
      </c>
      <c r="O108" s="235" t="s">
        <v>2219</v>
      </c>
      <c r="Q108" s="247" t="str">
        <f t="shared" si="3"/>
        <v>1164,"TAB #36, Upper 2 2/3 Drawbar EG/Perc Mask Bit",1,106,0,127</v>
      </c>
      <c r="S108" s="35" t="s">
        <v>2317</v>
      </c>
      <c r="T108" s="6">
        <v>1064</v>
      </c>
      <c r="U108" s="6">
        <f t="shared" si="5"/>
        <v>4064</v>
      </c>
      <c r="V108" s="6" t="s">
        <v>1987</v>
      </c>
      <c r="W108" s="443" t="str">
        <f t="shared" si="4"/>
        <v>1064;DB #64, Pedal Attack;0;num</v>
      </c>
    </row>
    <row r="109" spans="1:23" x14ac:dyDescent="0.2">
      <c r="A109" s="240">
        <v>106</v>
      </c>
      <c r="B109" s="64">
        <v>1164</v>
      </c>
      <c r="C109" s="66" t="s">
        <v>2027</v>
      </c>
      <c r="D109" s="6">
        <v>127</v>
      </c>
      <c r="E109" s="194">
        <v>106</v>
      </c>
      <c r="F109" s="64">
        <v>1180</v>
      </c>
      <c r="G109" s="66" t="s">
        <v>2039</v>
      </c>
      <c r="H109" s="6">
        <v>127</v>
      </c>
      <c r="I109" s="243">
        <v>106</v>
      </c>
      <c r="J109" s="64">
        <v>1156</v>
      </c>
      <c r="K109" s="66" t="s">
        <v>2019</v>
      </c>
      <c r="L109" s="6">
        <v>127</v>
      </c>
      <c r="M109" s="313">
        <v>106</v>
      </c>
      <c r="N109" s="321">
        <v>1654</v>
      </c>
      <c r="Q109" s="247" t="str">
        <f t="shared" si="3"/>
        <v>1165,"TAB #37, Upper 2 Drawbar EG/Perc Mask Bit",1,107,0,127</v>
      </c>
      <c r="S109" s="35" t="s">
        <v>2318</v>
      </c>
      <c r="T109" s="6">
        <v>1065</v>
      </c>
      <c r="U109" s="6">
        <f t="shared" si="5"/>
        <v>4065</v>
      </c>
      <c r="V109" s="6" t="s">
        <v>1988</v>
      </c>
      <c r="W109" s="443" t="str">
        <f t="shared" si="4"/>
        <v>1065;DB #65, Pedal Decay;0;num</v>
      </c>
    </row>
    <row r="110" spans="1:23" x14ac:dyDescent="0.2">
      <c r="A110" s="240">
        <v>107</v>
      </c>
      <c r="B110" s="64">
        <v>1165</v>
      </c>
      <c r="C110" s="66" t="s">
        <v>2028</v>
      </c>
      <c r="D110" s="6">
        <v>127</v>
      </c>
      <c r="E110" s="194">
        <v>107</v>
      </c>
      <c r="F110" s="64">
        <v>1181</v>
      </c>
      <c r="G110" s="66" t="s">
        <v>2040</v>
      </c>
      <c r="H110" s="6">
        <v>127</v>
      </c>
      <c r="I110" s="243">
        <v>107</v>
      </c>
      <c r="J110" s="64">
        <v>1157</v>
      </c>
      <c r="K110" s="66" t="s">
        <v>2020</v>
      </c>
      <c r="L110" s="6">
        <v>127</v>
      </c>
      <c r="M110" s="313">
        <v>107</v>
      </c>
      <c r="N110" s="321">
        <v>1655</v>
      </c>
      <c r="O110" s="235" t="s">
        <v>2220</v>
      </c>
      <c r="Q110" s="247" t="str">
        <f t="shared" si="3"/>
        <v>1166,"TAB #38, Upper 1 3/5 Drawbar EG/Perc Mask Bit",1,108,0,127</v>
      </c>
      <c r="S110" s="35" t="s">
        <v>2319</v>
      </c>
      <c r="T110" s="6">
        <v>1066</v>
      </c>
      <c r="U110" s="6">
        <f t="shared" si="5"/>
        <v>4066</v>
      </c>
      <c r="V110" s="6" t="s">
        <v>1989</v>
      </c>
      <c r="W110" s="443" t="str">
        <f t="shared" si="4"/>
        <v>1066;DB #66, Pedal Sustain;0;num</v>
      </c>
    </row>
    <row r="111" spans="1:23" x14ac:dyDescent="0.2">
      <c r="A111" s="240">
        <v>108</v>
      </c>
      <c r="B111" s="64">
        <v>1166</v>
      </c>
      <c r="C111" s="66" t="s">
        <v>2029</v>
      </c>
      <c r="D111" s="6">
        <v>127</v>
      </c>
      <c r="E111" s="194">
        <v>108</v>
      </c>
      <c r="F111" s="64">
        <v>1182</v>
      </c>
      <c r="G111" s="66" t="s">
        <v>2041</v>
      </c>
      <c r="H111" s="6">
        <v>127</v>
      </c>
      <c r="I111" s="243">
        <v>108</v>
      </c>
      <c r="J111" s="64">
        <v>1158</v>
      </c>
      <c r="K111" s="66" t="s">
        <v>2021</v>
      </c>
      <c r="L111" s="6">
        <v>127</v>
      </c>
      <c r="M111" s="313">
        <v>108</v>
      </c>
      <c r="N111" s="321">
        <v>1656</v>
      </c>
      <c r="O111" s="235" t="s">
        <v>2221</v>
      </c>
      <c r="Q111" s="247" t="str">
        <f t="shared" si="3"/>
        <v>1167,"TAB #39, Upper 1 1/3 Drawbar EG/Perc Mask Bit",1,109,0,127</v>
      </c>
      <c r="S111" s="35" t="s">
        <v>2320</v>
      </c>
      <c r="T111" s="6">
        <v>1067</v>
      </c>
      <c r="U111" s="6">
        <f t="shared" si="5"/>
        <v>4067</v>
      </c>
      <c r="V111" s="6" t="s">
        <v>1990</v>
      </c>
      <c r="W111" s="443" t="str">
        <f t="shared" si="4"/>
        <v>1067;DB #67, Pedal Release;0;num</v>
      </c>
    </row>
    <row r="112" spans="1:23" x14ac:dyDescent="0.2">
      <c r="A112" s="240">
        <v>109</v>
      </c>
      <c r="B112" s="64">
        <v>1167</v>
      </c>
      <c r="C112" s="66" t="s">
        <v>2030</v>
      </c>
      <c r="D112" s="6">
        <v>127</v>
      </c>
      <c r="E112" s="194">
        <v>109</v>
      </c>
      <c r="F112" s="64">
        <v>1183</v>
      </c>
      <c r="G112" s="66" t="s">
        <v>2042</v>
      </c>
      <c r="H112" s="6">
        <v>127</v>
      </c>
      <c r="I112" s="243">
        <v>109</v>
      </c>
      <c r="J112" s="64">
        <v>1159</v>
      </c>
      <c r="K112" s="66" t="s">
        <v>2022</v>
      </c>
      <c r="L112" s="6">
        <v>127</v>
      </c>
      <c r="M112" s="313">
        <v>109</v>
      </c>
      <c r="N112" s="321">
        <v>1657</v>
      </c>
      <c r="O112" s="235"/>
      <c r="Q112" s="247" t="str">
        <f t="shared" si="3"/>
        <v>1168,"TAB #40, Upper 1 Drawbar EG/Perc Mask Bit",1,110,0,127</v>
      </c>
      <c r="S112" s="35" t="s">
        <v>2321</v>
      </c>
      <c r="T112" s="6">
        <v>1068</v>
      </c>
      <c r="U112" s="6">
        <f t="shared" si="5"/>
        <v>4068</v>
      </c>
      <c r="V112" s="6" t="s">
        <v>1991</v>
      </c>
      <c r="W112" s="443" t="str">
        <f t="shared" si="4"/>
        <v>1068;DB #68, Pedal ADSR Harmonic Decay;0;num</v>
      </c>
    </row>
    <row r="113" spans="1:23" x14ac:dyDescent="0.2">
      <c r="A113" s="240">
        <v>110</v>
      </c>
      <c r="B113" s="64">
        <v>1168</v>
      </c>
      <c r="C113" s="66" t="s">
        <v>2031</v>
      </c>
      <c r="D113" s="6">
        <v>127</v>
      </c>
      <c r="E113" s="194">
        <v>110</v>
      </c>
      <c r="F113" s="64">
        <v>1184</v>
      </c>
      <c r="G113" s="66" t="s">
        <v>2043</v>
      </c>
      <c r="H113" s="6">
        <v>127</v>
      </c>
      <c r="I113" s="243">
        <v>110</v>
      </c>
      <c r="J113" s="7">
        <v>0</v>
      </c>
      <c r="L113" s="6">
        <v>0</v>
      </c>
      <c r="M113" s="313">
        <v>110</v>
      </c>
      <c r="N113" s="321">
        <v>1658</v>
      </c>
      <c r="O113" s="235"/>
      <c r="Q113" s="247" t="str">
        <f t="shared" si="3"/>
        <v>1169,"TAB #41, Upper Mixture Drawbar 10  EG/Perc Mask Bit",1,111,0,127</v>
      </c>
      <c r="S113" s="35" t="s">
        <v>2322</v>
      </c>
      <c r="T113" s="6" t="s">
        <v>228</v>
      </c>
      <c r="U113" s="6" t="s">
        <v>228</v>
      </c>
      <c r="V113" s="6" t="s">
        <v>2740</v>
      </c>
      <c r="W113" s="443" t="str">
        <f t="shared" si="4"/>
        <v>#;Pedal 2/4 Drawbars;0;num</v>
      </c>
    </row>
    <row r="114" spans="1:23" x14ac:dyDescent="0.2">
      <c r="A114" s="240">
        <v>111</v>
      </c>
      <c r="B114" s="64">
        <v>1169</v>
      </c>
      <c r="C114" s="66" t="s">
        <v>2032</v>
      </c>
      <c r="D114" s="6">
        <v>127</v>
      </c>
      <c r="E114" s="194">
        <v>111</v>
      </c>
      <c r="F114" s="64">
        <v>1185</v>
      </c>
      <c r="G114" s="66" t="s">
        <v>2044</v>
      </c>
      <c r="H114" s="6">
        <v>127</v>
      </c>
      <c r="I114" s="243">
        <v>111</v>
      </c>
      <c r="J114" s="7">
        <v>0</v>
      </c>
      <c r="L114" s="6">
        <v>0</v>
      </c>
      <c r="M114" s="313">
        <v>111</v>
      </c>
      <c r="N114" s="33">
        <v>1659</v>
      </c>
      <c r="Q114" s="247" t="str">
        <f t="shared" si="3"/>
        <v>1170,"TAB #42, Upper Mixture Drawbar 11  EG/Perc Mask Bit",1,112,0,127</v>
      </c>
      <c r="S114" s="35" t="s">
        <v>2478</v>
      </c>
      <c r="T114" s="6">
        <v>1072</v>
      </c>
      <c r="U114" s="6">
        <f t="shared" si="5"/>
        <v>4072</v>
      </c>
      <c r="V114" s="6" t="s">
        <v>1983</v>
      </c>
      <c r="W114" s="443" t="str">
        <f t="shared" si="4"/>
        <v>1072;DB #72, Pedal Drawbar 16 AutoMix;0;num</v>
      </c>
    </row>
    <row r="115" spans="1:23" x14ac:dyDescent="0.2">
      <c r="A115" s="240">
        <v>112</v>
      </c>
      <c r="B115" s="64">
        <v>1170</v>
      </c>
      <c r="C115" s="66" t="s">
        <v>2033</v>
      </c>
      <c r="D115" s="6">
        <v>127</v>
      </c>
      <c r="E115" s="194">
        <v>112</v>
      </c>
      <c r="F115" s="64">
        <v>1186</v>
      </c>
      <c r="G115" s="66" t="s">
        <v>2045</v>
      </c>
      <c r="H115" s="6">
        <v>127</v>
      </c>
      <c r="I115" s="243">
        <v>112</v>
      </c>
      <c r="J115" s="7">
        <v>0</v>
      </c>
      <c r="L115" s="6">
        <v>0</v>
      </c>
      <c r="M115" s="313">
        <v>112</v>
      </c>
      <c r="N115" s="321">
        <v>1660</v>
      </c>
      <c r="O115" s="323" t="s">
        <v>2089</v>
      </c>
      <c r="Q115" s="247" t="str">
        <f t="shared" si="3"/>
        <v>1171,"TAB #43, Upper Mixture Drawbar 12  EG/Perc Mask Bit",1,113,0,127</v>
      </c>
      <c r="S115" s="35" t="s">
        <v>2479</v>
      </c>
      <c r="T115" s="6">
        <v>1073</v>
      </c>
      <c r="U115" s="6">
        <f t="shared" si="5"/>
        <v>4073</v>
      </c>
      <c r="V115" s="6" t="s">
        <v>1984</v>
      </c>
      <c r="W115" s="443" t="str">
        <f t="shared" si="4"/>
        <v>1073;DB #73, Pedal Drawbar 16H AutoMix;0;num</v>
      </c>
    </row>
    <row r="116" spans="1:23" x14ac:dyDescent="0.2">
      <c r="A116" s="240">
        <v>113</v>
      </c>
      <c r="B116" s="64">
        <v>1171</v>
      </c>
      <c r="C116" s="66" t="s">
        <v>2034</v>
      </c>
      <c r="D116" s="6">
        <v>127</v>
      </c>
      <c r="E116" s="194">
        <v>113</v>
      </c>
      <c r="F116" s="64">
        <v>1187</v>
      </c>
      <c r="G116" s="66" t="s">
        <v>2046</v>
      </c>
      <c r="H116" s="6">
        <v>127</v>
      </c>
      <c r="I116" s="243">
        <v>113</v>
      </c>
      <c r="J116" s="7">
        <v>0</v>
      </c>
      <c r="L116" s="6">
        <v>0</v>
      </c>
      <c r="M116" s="313">
        <v>113</v>
      </c>
      <c r="N116" s="321">
        <v>1661</v>
      </c>
      <c r="O116" s="323" t="s">
        <v>2087</v>
      </c>
      <c r="Q116" s="247" t="str">
        <f t="shared" si="3"/>
        <v>0,"",1,114,0,0</v>
      </c>
      <c r="S116" s="35" t="s">
        <v>2480</v>
      </c>
      <c r="T116" s="6">
        <v>1074</v>
      </c>
      <c r="U116" s="6">
        <f t="shared" si="5"/>
        <v>4074</v>
      </c>
      <c r="V116" s="6" t="s">
        <v>1985</v>
      </c>
      <c r="W116" s="443" t="str">
        <f t="shared" si="4"/>
        <v>1074;DB #74, Pedal Drawbar 8 AutoMix;0;num</v>
      </c>
    </row>
    <row r="117" spans="1:23" x14ac:dyDescent="0.2">
      <c r="A117" s="240">
        <v>114</v>
      </c>
      <c r="B117" s="33">
        <v>0</v>
      </c>
      <c r="D117" s="6">
        <v>0</v>
      </c>
      <c r="E117" s="194">
        <v>114</v>
      </c>
      <c r="F117" s="7">
        <v>0</v>
      </c>
      <c r="H117" s="6">
        <v>0</v>
      </c>
      <c r="I117" s="243">
        <v>114</v>
      </c>
      <c r="J117" s="7">
        <v>0</v>
      </c>
      <c r="L117" s="6">
        <v>0</v>
      </c>
      <c r="M117" s="313">
        <v>114</v>
      </c>
      <c r="N117" s="321">
        <v>1662</v>
      </c>
      <c r="O117" s="323" t="s">
        <v>2088</v>
      </c>
      <c r="Q117" s="247" t="str">
        <f t="shared" si="3"/>
        <v>0,"",1,115,0,0</v>
      </c>
      <c r="S117" s="35" t="s">
        <v>2481</v>
      </c>
      <c r="T117" s="6">
        <v>1075</v>
      </c>
      <c r="U117" s="6">
        <f t="shared" si="5"/>
        <v>4075</v>
      </c>
      <c r="V117" s="6" t="s">
        <v>1986</v>
      </c>
      <c r="W117" s="443" t="str">
        <f t="shared" si="4"/>
        <v>1075;DB #75, Pedal Drawbar 8H AutoMix;0;num</v>
      </c>
    </row>
    <row r="118" spans="1:23" x14ac:dyDescent="0.2">
      <c r="A118" s="240">
        <v>115</v>
      </c>
      <c r="B118" s="33">
        <v>0</v>
      </c>
      <c r="D118" s="6">
        <v>0</v>
      </c>
      <c r="E118" s="194">
        <v>115</v>
      </c>
      <c r="F118" s="33">
        <v>0</v>
      </c>
      <c r="H118" s="6">
        <v>0</v>
      </c>
      <c r="I118" s="243">
        <v>115</v>
      </c>
      <c r="J118" s="7">
        <v>0</v>
      </c>
      <c r="L118" s="6">
        <v>0</v>
      </c>
      <c r="M118" s="313">
        <v>115</v>
      </c>
      <c r="N118" s="36"/>
      <c r="Q118" s="247" t="str">
        <f t="shared" si="3"/>
        <v>0,"",1,116,0,0</v>
      </c>
      <c r="S118" s="35" t="s">
        <v>2482</v>
      </c>
      <c r="T118" s="6" t="s">
        <v>228</v>
      </c>
      <c r="U118" s="6" t="s">
        <v>228</v>
      </c>
      <c r="V118" s="6" t="s">
        <v>2741</v>
      </c>
      <c r="W118" s="443" t="str">
        <f t="shared" si="4"/>
        <v>#;Pedal GM Voice;0;num</v>
      </c>
    </row>
    <row r="119" spans="1:23" x14ac:dyDescent="0.2">
      <c r="A119" s="240">
        <v>116</v>
      </c>
      <c r="B119" s="33">
        <v>0</v>
      </c>
      <c r="D119" s="6">
        <v>0</v>
      </c>
      <c r="E119" s="194">
        <v>116</v>
      </c>
      <c r="F119" s="33">
        <v>0</v>
      </c>
      <c r="H119" s="6">
        <v>0</v>
      </c>
      <c r="I119" s="243">
        <v>116</v>
      </c>
      <c r="J119" s="7">
        <v>0</v>
      </c>
      <c r="L119" s="6">
        <v>0</v>
      </c>
      <c r="M119" s="313">
        <v>116</v>
      </c>
      <c r="N119" s="36"/>
      <c r="Q119" s="247" t="str">
        <f t="shared" si="3"/>
        <v>0,"",1,117,0,0</v>
      </c>
      <c r="S119" s="35" t="s">
        <v>2483</v>
      </c>
      <c r="T119" s="6">
        <v>1240</v>
      </c>
      <c r="U119" s="6">
        <f t="shared" si="5"/>
        <v>4240</v>
      </c>
      <c r="V119" s="6" t="s">
        <v>1363</v>
      </c>
      <c r="W119" s="443" t="str">
        <f t="shared" si="4"/>
        <v>1240;Pedal GM Layer 1 Voice;0;num</v>
      </c>
    </row>
    <row r="120" spans="1:23" x14ac:dyDescent="0.2">
      <c r="A120" s="240">
        <v>117</v>
      </c>
      <c r="B120" s="33">
        <v>0</v>
      </c>
      <c r="D120" s="6">
        <v>0</v>
      </c>
      <c r="E120" s="194">
        <v>117</v>
      </c>
      <c r="F120" s="33">
        <v>0</v>
      </c>
      <c r="H120" s="6">
        <v>0</v>
      </c>
      <c r="I120" s="243">
        <v>117</v>
      </c>
      <c r="J120" s="7">
        <v>0</v>
      </c>
      <c r="L120" s="6">
        <v>0</v>
      </c>
      <c r="M120" s="313">
        <v>117</v>
      </c>
      <c r="Q120" s="247" t="str">
        <f t="shared" si="3"/>
        <v>0,"Split Mode vom Scan Driver",1,118,0,0</v>
      </c>
      <c r="S120" s="35" t="s">
        <v>2484</v>
      </c>
      <c r="T120" s="6">
        <v>1241</v>
      </c>
      <c r="U120" s="6">
        <f t="shared" si="5"/>
        <v>4241</v>
      </c>
      <c r="V120" s="6" t="s">
        <v>1365</v>
      </c>
      <c r="W120" s="443" t="str">
        <f t="shared" si="4"/>
        <v>1241;Pedal GM Layer 1 Level;0;num</v>
      </c>
    </row>
    <row r="121" spans="1:23" x14ac:dyDescent="0.2">
      <c r="A121" s="239">
        <v>118</v>
      </c>
      <c r="B121" s="33">
        <v>0</v>
      </c>
      <c r="C121" s="236" t="s">
        <v>2052</v>
      </c>
      <c r="D121" s="6">
        <v>0</v>
      </c>
      <c r="E121" s="241">
        <v>118</v>
      </c>
      <c r="F121" s="33">
        <v>0</v>
      </c>
      <c r="H121" s="6">
        <v>0</v>
      </c>
      <c r="I121" s="242">
        <v>118</v>
      </c>
      <c r="J121" s="7">
        <v>0</v>
      </c>
      <c r="L121" s="6">
        <v>0</v>
      </c>
      <c r="M121" s="312">
        <v>118</v>
      </c>
      <c r="N121" s="33">
        <v>0</v>
      </c>
      <c r="Q121" s="247" t="str">
        <f t="shared" si="3"/>
        <v>0,"Split Point vom Scan Driver",1,119,0,0</v>
      </c>
      <c r="S121" s="35" t="s">
        <v>2485</v>
      </c>
      <c r="T121" s="6">
        <v>1242</v>
      </c>
      <c r="U121" s="6">
        <f t="shared" si="5"/>
        <v>4242</v>
      </c>
      <c r="V121" s="6" t="s">
        <v>1381</v>
      </c>
      <c r="W121" s="443" t="str">
        <f t="shared" si="4"/>
        <v>1242;Pedal GM Layer 1 Harmonic;0;num</v>
      </c>
    </row>
    <row r="122" spans="1:23" x14ac:dyDescent="0.2">
      <c r="A122" s="239">
        <v>119</v>
      </c>
      <c r="B122" s="33">
        <v>0</v>
      </c>
      <c r="C122" s="236" t="s">
        <v>2053</v>
      </c>
      <c r="D122" s="6">
        <v>0</v>
      </c>
      <c r="E122" s="241">
        <v>119</v>
      </c>
      <c r="F122" s="33">
        <v>0</v>
      </c>
      <c r="H122" s="6">
        <v>0</v>
      </c>
      <c r="I122" s="242">
        <v>119</v>
      </c>
      <c r="J122" s="7">
        <v>0</v>
      </c>
      <c r="L122" s="6">
        <v>0</v>
      </c>
      <c r="M122" s="312">
        <v>119</v>
      </c>
      <c r="N122" s="33">
        <v>0</v>
      </c>
      <c r="Q122" s="247" t="str">
        <f t="shared" si="3"/>
        <v>0,"SysEx-Daten vom Scan Driver",1,120,0,0</v>
      </c>
      <c r="S122" s="35" t="s">
        <v>2323</v>
      </c>
      <c r="T122" s="6">
        <v>1243</v>
      </c>
      <c r="U122" s="6">
        <f t="shared" si="5"/>
        <v>4243</v>
      </c>
      <c r="V122" s="6" t="s">
        <v>1364</v>
      </c>
      <c r="W122" s="443" t="str">
        <f t="shared" si="4"/>
        <v>1243;Pedal GM Layer 2 Voice;0;num</v>
      </c>
    </row>
    <row r="123" spans="1:23" x14ac:dyDescent="0.2">
      <c r="A123" s="239">
        <v>120</v>
      </c>
      <c r="B123" s="33">
        <v>0</v>
      </c>
      <c r="C123" s="236" t="s">
        <v>2054</v>
      </c>
      <c r="D123" s="6">
        <v>0</v>
      </c>
      <c r="E123" s="241">
        <v>120</v>
      </c>
      <c r="F123" s="33">
        <v>0</v>
      </c>
      <c r="H123" s="6">
        <v>0</v>
      </c>
      <c r="I123" s="242">
        <v>120</v>
      </c>
      <c r="J123" s="7">
        <v>0</v>
      </c>
      <c r="L123" s="6">
        <v>0</v>
      </c>
      <c r="M123" s="312">
        <v>120</v>
      </c>
      <c r="N123" s="33">
        <v>0</v>
      </c>
      <c r="Q123" s="247" t="str">
        <f t="shared" si="3"/>
        <v>0,"",1,121,0,0</v>
      </c>
      <c r="S123" s="35" t="s">
        <v>2324</v>
      </c>
      <c r="T123" s="6">
        <v>1244</v>
      </c>
      <c r="U123" s="6">
        <f t="shared" si="5"/>
        <v>4244</v>
      </c>
      <c r="V123" s="6" t="s">
        <v>1366</v>
      </c>
      <c r="W123" s="443" t="str">
        <f t="shared" si="4"/>
        <v>1244;Pedal GM Layer 2 Level;0;num</v>
      </c>
    </row>
    <row r="124" spans="1:23" x14ac:dyDescent="0.2">
      <c r="A124" s="240">
        <v>121</v>
      </c>
      <c r="B124" s="33">
        <v>0</v>
      </c>
      <c r="C124" s="47"/>
      <c r="D124" s="6">
        <v>0</v>
      </c>
      <c r="E124" s="194">
        <v>121</v>
      </c>
      <c r="F124" s="33">
        <v>0</v>
      </c>
      <c r="H124" s="6">
        <v>0</v>
      </c>
      <c r="I124" s="243">
        <v>121</v>
      </c>
      <c r="J124" s="7">
        <v>0</v>
      </c>
      <c r="L124" s="6">
        <v>0</v>
      </c>
      <c r="M124" s="313">
        <v>121</v>
      </c>
      <c r="N124" s="33">
        <v>0</v>
      </c>
      <c r="Q124" s="247" t="str">
        <f t="shared" si="3"/>
        <v>0,"",1,122,0,0</v>
      </c>
      <c r="S124" s="35" t="s">
        <v>2325</v>
      </c>
      <c r="T124" s="6">
        <v>1245</v>
      </c>
      <c r="U124" s="6">
        <f t="shared" si="5"/>
        <v>4245</v>
      </c>
      <c r="V124" s="6" t="s">
        <v>1382</v>
      </c>
      <c r="W124" s="443" t="str">
        <f t="shared" si="4"/>
        <v>1245;Pedal GM Layer 2 Harmonic;0;num</v>
      </c>
    </row>
    <row r="125" spans="1:23" x14ac:dyDescent="0.2">
      <c r="A125" s="240">
        <v>122</v>
      </c>
      <c r="B125" s="33">
        <v>0</v>
      </c>
      <c r="D125" s="6">
        <v>0</v>
      </c>
      <c r="E125" s="194">
        <v>122</v>
      </c>
      <c r="F125" s="33">
        <v>0</v>
      </c>
      <c r="H125" s="6">
        <v>0</v>
      </c>
      <c r="I125" s="243">
        <v>122</v>
      </c>
      <c r="J125" s="7">
        <v>0</v>
      </c>
      <c r="L125" s="6">
        <v>0</v>
      </c>
      <c r="M125" s="313">
        <v>122</v>
      </c>
      <c r="N125" s="33">
        <v>0</v>
      </c>
      <c r="Q125" s="247" t="str">
        <f t="shared" si="3"/>
        <v>0,"All Notes Off",1,123,0,0</v>
      </c>
      <c r="S125" s="35" t="s">
        <v>2326</v>
      </c>
      <c r="T125" s="6">
        <v>1246</v>
      </c>
      <c r="U125" s="6">
        <f t="shared" si="5"/>
        <v>4246</v>
      </c>
      <c r="V125" s="6" t="s">
        <v>1383</v>
      </c>
      <c r="W125" s="443" t="str">
        <f t="shared" si="4"/>
        <v>1246;Pedal GM Layer 2 Detune;0;num</v>
      </c>
    </row>
    <row r="126" spans="1:23" x14ac:dyDescent="0.2">
      <c r="A126" s="239">
        <v>123</v>
      </c>
      <c r="B126" s="33">
        <v>0</v>
      </c>
      <c r="C126" s="236" t="s">
        <v>2064</v>
      </c>
      <c r="D126" s="6">
        <v>0</v>
      </c>
      <c r="E126" s="241">
        <v>123</v>
      </c>
      <c r="F126" s="33">
        <v>0</v>
      </c>
      <c r="G126" s="236" t="s">
        <v>2064</v>
      </c>
      <c r="H126" s="6">
        <v>0</v>
      </c>
      <c r="I126" s="242">
        <v>123</v>
      </c>
      <c r="J126" s="73">
        <v>0</v>
      </c>
      <c r="K126" s="236" t="s">
        <v>2064</v>
      </c>
      <c r="L126" s="6">
        <v>0</v>
      </c>
      <c r="M126" s="312">
        <v>123</v>
      </c>
      <c r="N126" s="33">
        <v>0</v>
      </c>
      <c r="O126" s="249"/>
      <c r="Q126" s="247" t="str">
        <f t="shared" si="3"/>
        <v>0,"Set MIDI CC (wenn 8 = dieser, enable CC-Resend)",1,124,0,0</v>
      </c>
      <c r="S126" s="35" t="s">
        <v>2327</v>
      </c>
      <c r="T126" s="6" t="s">
        <v>228</v>
      </c>
      <c r="U126" s="6" t="s">
        <v>228</v>
      </c>
      <c r="V126" s="6" t="s">
        <v>2742</v>
      </c>
      <c r="W126" s="443" t="str">
        <f t="shared" si="4"/>
        <v>#;Tabs 1;0;num</v>
      </c>
    </row>
    <row r="127" spans="1:23" x14ac:dyDescent="0.2">
      <c r="A127" s="240">
        <v>124</v>
      </c>
      <c r="B127" s="33">
        <v>0</v>
      </c>
      <c r="C127" s="235" t="s">
        <v>2065</v>
      </c>
      <c r="D127" s="6">
        <v>0</v>
      </c>
      <c r="E127" s="194">
        <v>124</v>
      </c>
      <c r="F127" s="33">
        <v>0</v>
      </c>
      <c r="H127" s="6">
        <v>0</v>
      </c>
      <c r="I127" s="243">
        <v>124</v>
      </c>
      <c r="J127" s="7">
        <v>0</v>
      </c>
      <c r="L127" s="6">
        <v>0</v>
      </c>
      <c r="M127" s="313">
        <v>124</v>
      </c>
      <c r="N127" s="33">
        <v>0</v>
      </c>
      <c r="Q127" s="247" t="str">
        <f t="shared" si="3"/>
        <v>0,"",1,125,0,0</v>
      </c>
      <c r="S127" s="35" t="s">
        <v>2328</v>
      </c>
      <c r="T127" s="6">
        <v>1128</v>
      </c>
      <c r="U127" s="6">
        <f t="shared" si="5"/>
        <v>4128</v>
      </c>
      <c r="V127" s="6" t="s">
        <v>1992</v>
      </c>
      <c r="W127" s="443" t="str">
        <f t="shared" si="4"/>
        <v>1128;TAB #0, Percussion ON;0;num</v>
      </c>
    </row>
    <row r="128" spans="1:23" x14ac:dyDescent="0.2">
      <c r="A128" s="239">
        <v>125</v>
      </c>
      <c r="B128" s="33">
        <v>0</v>
      </c>
      <c r="D128" s="6">
        <v>0</v>
      </c>
      <c r="E128" s="241">
        <v>125</v>
      </c>
      <c r="F128" s="33">
        <v>0</v>
      </c>
      <c r="H128" s="6">
        <v>0</v>
      </c>
      <c r="I128" s="242">
        <v>125</v>
      </c>
      <c r="J128" s="7">
        <v>0</v>
      </c>
      <c r="L128" s="6">
        <v>0</v>
      </c>
      <c r="M128" s="312">
        <v>125</v>
      </c>
      <c r="N128" s="33">
        <v>0</v>
      </c>
      <c r="Q128" s="247" t="str">
        <f t="shared" si="3"/>
        <v>0,"",1,126,0,0</v>
      </c>
      <c r="S128" s="35" t="s">
        <v>2329</v>
      </c>
      <c r="T128" s="6">
        <v>1129</v>
      </c>
      <c r="U128" s="6">
        <f t="shared" si="5"/>
        <v>4129</v>
      </c>
      <c r="V128" s="6" t="s">
        <v>1993</v>
      </c>
      <c r="W128" s="443" t="str">
        <f t="shared" si="4"/>
        <v>1129;TAB #1, Percussion SOFT;0;num</v>
      </c>
    </row>
    <row r="129" spans="1:23" x14ac:dyDescent="0.2">
      <c r="A129" s="239">
        <v>126</v>
      </c>
      <c r="B129" s="33">
        <v>0</v>
      </c>
      <c r="D129" s="6">
        <v>0</v>
      </c>
      <c r="E129" s="241">
        <v>126</v>
      </c>
      <c r="F129" s="33">
        <v>0</v>
      </c>
      <c r="H129" s="6">
        <v>0</v>
      </c>
      <c r="I129" s="242">
        <v>126</v>
      </c>
      <c r="J129" s="7">
        <v>0</v>
      </c>
      <c r="L129" s="6">
        <v>0</v>
      </c>
      <c r="M129" s="312">
        <v>126</v>
      </c>
      <c r="N129" s="33">
        <v>0</v>
      </c>
      <c r="Q129" s="247" t="str">
        <f t="shared" si="3"/>
        <v>0,"",1,127,0,0</v>
      </c>
      <c r="S129" s="35" t="s">
        <v>2330</v>
      </c>
      <c r="T129" s="6">
        <v>1130</v>
      </c>
      <c r="U129" s="6">
        <f t="shared" si="5"/>
        <v>4130</v>
      </c>
      <c r="V129" s="6" t="s">
        <v>1994</v>
      </c>
      <c r="W129" s="443" t="str">
        <f t="shared" si="4"/>
        <v>1130;TAB #2, Percussion FAST;0;num</v>
      </c>
    </row>
    <row r="130" spans="1:23" x14ac:dyDescent="0.2">
      <c r="A130" s="239">
        <v>127</v>
      </c>
      <c r="B130" s="33">
        <v>0</v>
      </c>
      <c r="C130" s="236"/>
      <c r="D130" s="6">
        <v>0</v>
      </c>
      <c r="E130" s="241">
        <v>127</v>
      </c>
      <c r="F130" s="33">
        <v>0</v>
      </c>
      <c r="H130" s="6">
        <v>0</v>
      </c>
      <c r="I130" s="242">
        <v>127</v>
      </c>
      <c r="J130" s="7">
        <v>0</v>
      </c>
      <c r="L130" s="6">
        <v>0</v>
      </c>
      <c r="M130" s="312">
        <v>127</v>
      </c>
      <c r="N130" s="33">
        <v>0</v>
      </c>
      <c r="Q130" s="193" t="str">
        <f>CONCATENATE(F3,",","""",G3,"""",",",2,",",E3,",0,",H3)</f>
        <v>0,"Bank Select",2,0,0,0</v>
      </c>
      <c r="S130" s="35" t="s">
        <v>2331</v>
      </c>
      <c r="T130" s="6">
        <v>1131</v>
      </c>
      <c r="U130" s="6">
        <f t="shared" si="5"/>
        <v>4131</v>
      </c>
      <c r="V130" s="6" t="s">
        <v>1995</v>
      </c>
      <c r="W130" s="443" t="str">
        <f t="shared" si="4"/>
        <v>1131;TAB #3, Percussion THIRD;0;num</v>
      </c>
    </row>
    <row r="131" spans="1:23" x14ac:dyDescent="0.2">
      <c r="A131" s="229" t="s">
        <v>2057</v>
      </c>
      <c r="B131" s="230"/>
      <c r="C131" s="231" t="s">
        <v>2056</v>
      </c>
      <c r="D131" s="408"/>
      <c r="E131" s="229"/>
      <c r="F131" s="232"/>
      <c r="G131" s="322" t="s">
        <v>2122</v>
      </c>
      <c r="H131" s="321"/>
      <c r="I131" s="229"/>
      <c r="J131" s="232"/>
      <c r="N131" s="232"/>
      <c r="O131" s="324" t="s">
        <v>2201</v>
      </c>
      <c r="Q131" s="193" t="str">
        <f t="shared" ref="Q131:Q194" si="6">CONCATENATE(F4,",","""",G4,"""",",",2,",",E4,",0,",H4)</f>
        <v>0,"Modulation Wheel",2,1,0,0</v>
      </c>
      <c r="S131" s="35" t="s">
        <v>2332</v>
      </c>
      <c r="T131" s="6">
        <v>1132</v>
      </c>
      <c r="U131" s="6">
        <f t="shared" si="5"/>
        <v>4132</v>
      </c>
      <c r="V131" s="6" t="s">
        <v>1996</v>
      </c>
      <c r="W131" s="443" t="str">
        <f t="shared" ref="W131:W194" si="7">CONCATENATE(T131,";",V131,";0;num")</f>
        <v>1132;TAB #4, Vibrato Upper ON;0;num</v>
      </c>
    </row>
    <row r="132" spans="1:23" x14ac:dyDescent="0.2">
      <c r="C132" s="236" t="s">
        <v>2066</v>
      </c>
      <c r="D132" s="397"/>
      <c r="G132" s="228" t="s">
        <v>2095</v>
      </c>
      <c r="H132" s="217"/>
      <c r="Q132" s="193" t="str">
        <f t="shared" si="6"/>
        <v>0,"",2,2,0,0</v>
      </c>
      <c r="S132" s="35" t="s">
        <v>2333</v>
      </c>
      <c r="T132" s="6">
        <v>1133</v>
      </c>
      <c r="U132" s="6">
        <f t="shared" ref="U132:U193" si="8">T132+3000</f>
        <v>4133</v>
      </c>
      <c r="V132" s="6" t="s">
        <v>1997</v>
      </c>
      <c r="W132" s="443" t="str">
        <f t="shared" si="7"/>
        <v>1133;TAB #5, Vibrato Lower ON;0;num</v>
      </c>
    </row>
    <row r="133" spans="1:23" x14ac:dyDescent="0.2">
      <c r="C133" s="233" t="s">
        <v>2055</v>
      </c>
      <c r="D133" s="409"/>
      <c r="G133" s="228" t="s">
        <v>2094</v>
      </c>
      <c r="H133" s="217"/>
      <c r="Q133" s="193" t="str">
        <f t="shared" si="6"/>
        <v>0,"",2,3,0,0</v>
      </c>
      <c r="S133" s="35" t="s">
        <v>2334</v>
      </c>
      <c r="T133" s="6">
        <v>1134</v>
      </c>
      <c r="U133" s="6">
        <f t="shared" si="8"/>
        <v>4134</v>
      </c>
      <c r="V133" s="6" t="s">
        <v>1998</v>
      </c>
      <c r="W133" s="443" t="str">
        <f t="shared" si="7"/>
        <v>1134;TAB #6, Leslie RUN;0;num</v>
      </c>
    </row>
    <row r="134" spans="1:23" x14ac:dyDescent="0.2">
      <c r="Q134" s="193" t="str">
        <f t="shared" si="6"/>
        <v>0,"",2,4,0,0</v>
      </c>
      <c r="S134" s="35" t="s">
        <v>2397</v>
      </c>
      <c r="T134" s="6">
        <v>1135</v>
      </c>
      <c r="U134" s="6">
        <f t="shared" si="8"/>
        <v>4135</v>
      </c>
      <c r="V134" s="6" t="s">
        <v>1999</v>
      </c>
      <c r="W134" s="443" t="str">
        <f t="shared" si="7"/>
        <v>1135;TAB #7, Leslie FAST;0;num</v>
      </c>
    </row>
    <row r="135" spans="1:23" x14ac:dyDescent="0.2">
      <c r="G135" s="35"/>
      <c r="H135" s="33"/>
      <c r="Q135" s="193" t="str">
        <f t="shared" si="6"/>
        <v>0,"",2,5,0,0</v>
      </c>
      <c r="S135" s="35" t="s">
        <v>2398</v>
      </c>
      <c r="T135" s="6" t="s">
        <v>228</v>
      </c>
      <c r="U135" s="6" t="s">
        <v>228</v>
      </c>
      <c r="V135" s="6" t="s">
        <v>2743</v>
      </c>
      <c r="W135" s="443" t="str">
        <f t="shared" si="7"/>
        <v>#;Tabs 2;0;num</v>
      </c>
    </row>
    <row r="136" spans="1:23" x14ac:dyDescent="0.2">
      <c r="G136" s="35"/>
      <c r="H136" s="33"/>
      <c r="Q136" s="193" t="str">
        <f t="shared" si="6"/>
        <v>0,"NRPN/RPN Data MSB",2,6,0,127</v>
      </c>
      <c r="S136" s="35" t="s">
        <v>2399</v>
      </c>
      <c r="T136" s="6">
        <v>1136</v>
      </c>
      <c r="U136" s="6">
        <f t="shared" si="8"/>
        <v>4136</v>
      </c>
      <c r="V136" s="6" t="s">
        <v>2000</v>
      </c>
      <c r="W136" s="443" t="str">
        <f t="shared" si="7"/>
        <v>1136;TAB #8, Tube Amp Bypass;0;num</v>
      </c>
    </row>
    <row r="137" spans="1:23" x14ac:dyDescent="0.2">
      <c r="Q137" s="193" t="str">
        <f t="shared" si="6"/>
        <v>0,"Volume",2,7,0,127</v>
      </c>
      <c r="S137" s="35" t="s">
        <v>2400</v>
      </c>
      <c r="T137" s="6">
        <v>1137</v>
      </c>
      <c r="U137" s="6">
        <f t="shared" si="8"/>
        <v>4137</v>
      </c>
      <c r="V137" s="6" t="s">
        <v>2001</v>
      </c>
      <c r="W137" s="443" t="str">
        <f t="shared" si="7"/>
        <v>1137;TAB #9, Rotary Speaker Bypass;0;num</v>
      </c>
    </row>
    <row r="138" spans="1:23" x14ac:dyDescent="0.2">
      <c r="Q138" s="193" t="str">
        <f t="shared" si="6"/>
        <v>0,"",2,8,0,0</v>
      </c>
      <c r="S138" s="35" t="s">
        <v>2401</v>
      </c>
      <c r="T138" s="6">
        <v>1138</v>
      </c>
      <c r="U138" s="6">
        <f t="shared" si="8"/>
        <v>4138</v>
      </c>
      <c r="V138" s="6" t="s">
        <v>2002</v>
      </c>
      <c r="W138" s="443" t="str">
        <f t="shared" si="7"/>
        <v>1138;TAB #10, Phasing Rotor upper ON;0;num</v>
      </c>
    </row>
    <row r="139" spans="1:23" x14ac:dyDescent="0.2">
      <c r="Q139" s="193" t="str">
        <f t="shared" si="6"/>
        <v>1083,"Lower Volume",2,9,0,127</v>
      </c>
      <c r="S139" s="35" t="s">
        <v>2402</v>
      </c>
      <c r="T139" s="6">
        <v>1139</v>
      </c>
      <c r="U139" s="6">
        <f t="shared" si="8"/>
        <v>4139</v>
      </c>
      <c r="V139" s="6" t="s">
        <v>2003</v>
      </c>
      <c r="W139" s="443" t="str">
        <f t="shared" si="7"/>
        <v>1139;TAB #11, Phasing Rotor lower ON;0;num</v>
      </c>
    </row>
    <row r="140" spans="1:23" x14ac:dyDescent="0.2">
      <c r="Q140" s="193" t="str">
        <f t="shared" si="6"/>
        <v>0,"",2,10,0,0</v>
      </c>
      <c r="S140" s="35" t="s">
        <v>2403</v>
      </c>
      <c r="T140" s="6">
        <v>1140</v>
      </c>
      <c r="U140" s="6">
        <f t="shared" si="8"/>
        <v>4140</v>
      </c>
      <c r="V140" s="6" t="s">
        <v>2004</v>
      </c>
      <c r="W140" s="443" t="str">
        <f t="shared" si="7"/>
        <v>1140;TAB #12, Reverb 1 ;0;num</v>
      </c>
    </row>
    <row r="141" spans="1:23" x14ac:dyDescent="0.2">
      <c r="Q141" s="193" t="str">
        <f t="shared" si="6"/>
        <v>0,"Expression Pedal",2,11,0,127</v>
      </c>
      <c r="S141" s="35" t="s">
        <v>2404</v>
      </c>
      <c r="T141" s="6">
        <v>1141</v>
      </c>
      <c r="U141" s="6">
        <f t="shared" si="8"/>
        <v>4141</v>
      </c>
      <c r="V141" s="6" t="s">
        <v>2005</v>
      </c>
      <c r="W141" s="443" t="str">
        <f t="shared" si="7"/>
        <v>1141;TAB #13, Reverb 2 ;0;num</v>
      </c>
    </row>
    <row r="142" spans="1:23" x14ac:dyDescent="0.2">
      <c r="Q142" s="193" t="str">
        <f t="shared" si="6"/>
        <v>1016,"DB #16, Lower Drawbar 16",2,12,0,127</v>
      </c>
      <c r="S142" s="35" t="s">
        <v>2405</v>
      </c>
      <c r="T142" s="6">
        <v>1142</v>
      </c>
      <c r="U142" s="6">
        <f t="shared" si="8"/>
        <v>4142</v>
      </c>
      <c r="V142" s="6" t="s">
        <v>2006</v>
      </c>
      <c r="W142" s="443" t="str">
        <f t="shared" si="7"/>
        <v>1142;TAB #14, Separate Pedal Output;0;num</v>
      </c>
    </row>
    <row r="143" spans="1:23" x14ac:dyDescent="0.2">
      <c r="Q143" s="193" t="str">
        <f t="shared" si="6"/>
        <v>1017,"DB #17, Lower Drawbar 5 1/3",2,13,0,127</v>
      </c>
      <c r="S143" s="35" t="s">
        <v>2406</v>
      </c>
      <c r="T143" s="6">
        <v>1143</v>
      </c>
      <c r="U143" s="6">
        <f t="shared" si="8"/>
        <v>4143</v>
      </c>
      <c r="V143" s="6" t="s">
        <v>2007</v>
      </c>
      <c r="W143" s="443" t="str">
        <f t="shared" si="7"/>
        <v>1143;TAB #15, Keyboard Split ON ;0;num</v>
      </c>
    </row>
    <row r="144" spans="1:23" x14ac:dyDescent="0.2">
      <c r="Q144" s="193" t="str">
        <f t="shared" si="6"/>
        <v>1018,"DB #18, Lower Drawbar 8",2,14,0,127</v>
      </c>
      <c r="S144" s="35" t="s">
        <v>2407</v>
      </c>
      <c r="T144" s="6" t="s">
        <v>228</v>
      </c>
      <c r="U144" s="6" t="s">
        <v>228</v>
      </c>
      <c r="V144" s="6" t="s">
        <v>2744</v>
      </c>
      <c r="W144" s="443" t="str">
        <f t="shared" si="7"/>
        <v>#;Tabs 3;0;num</v>
      </c>
    </row>
    <row r="145" spans="17:23" x14ac:dyDescent="0.2">
      <c r="Q145" s="193" t="str">
        <f t="shared" si="6"/>
        <v>1019,"DB #19, Lower Drawbar 4",2,15,0,127</v>
      </c>
      <c r="S145" s="35" t="s">
        <v>2408</v>
      </c>
      <c r="T145" s="6">
        <v>1144</v>
      </c>
      <c r="U145" s="6">
        <f t="shared" si="8"/>
        <v>4144</v>
      </c>
      <c r="V145" s="6" t="s">
        <v>2086</v>
      </c>
      <c r="W145" s="443" t="str">
        <f t="shared" si="7"/>
        <v>1144;TAB #16, Phasing Rotor WersiVoice/Böhm;0;num</v>
      </c>
    </row>
    <row r="146" spans="17:23" x14ac:dyDescent="0.2">
      <c r="Q146" s="193" t="str">
        <f t="shared" si="6"/>
        <v>1020,"DB #20, Lower Drawbar 2 2/3",2,16,0,127</v>
      </c>
      <c r="S146" s="33" t="s">
        <v>2272</v>
      </c>
      <c r="T146" s="6">
        <v>1145</v>
      </c>
      <c r="U146" s="6">
        <f t="shared" si="8"/>
        <v>4145</v>
      </c>
      <c r="V146" s="6" t="s">
        <v>2008</v>
      </c>
      <c r="W146" s="443" t="str">
        <f t="shared" si="7"/>
        <v>1145;TAB #17, Phasing Rotor Ensemble;0;num</v>
      </c>
    </row>
    <row r="147" spans="17:23" x14ac:dyDescent="0.2">
      <c r="Q147" s="193" t="str">
        <f t="shared" si="6"/>
        <v>1021,"DB #21, Lower Drawbar 2",2,17,0,127</v>
      </c>
      <c r="S147" s="33" t="s">
        <v>2273</v>
      </c>
      <c r="T147" s="6">
        <v>1146</v>
      </c>
      <c r="U147" s="6">
        <f t="shared" si="8"/>
        <v>4146</v>
      </c>
      <c r="V147" s="6" t="s">
        <v>2009</v>
      </c>
      <c r="W147" s="443" t="str">
        <f t="shared" si="7"/>
        <v>1146;TAB #18, Phasing Rotor Celeste;0;num</v>
      </c>
    </row>
    <row r="148" spans="17:23" x14ac:dyDescent="0.2">
      <c r="Q148" s="193" t="str">
        <f t="shared" si="6"/>
        <v>1022,"DB #22, Lower Drawbar 1 3/5",2,18,0,127</v>
      </c>
      <c r="S148" s="33" t="s">
        <v>2274</v>
      </c>
      <c r="T148" s="6">
        <v>1147</v>
      </c>
      <c r="U148" s="6">
        <f t="shared" si="8"/>
        <v>4147</v>
      </c>
      <c r="V148" s="6" t="s">
        <v>2010</v>
      </c>
      <c r="W148" s="443" t="str">
        <f t="shared" si="7"/>
        <v>1147;TAB #19, Phasing Rotor Fading;0;num</v>
      </c>
    </row>
    <row r="149" spans="17:23" x14ac:dyDescent="0.2">
      <c r="Q149" s="193" t="str">
        <f t="shared" si="6"/>
        <v>1023,"DB #23, Lower Drawbar 1 1/3",2,19,0,127</v>
      </c>
      <c r="S149" s="33" t="s">
        <v>2275</v>
      </c>
      <c r="T149" s="6">
        <v>1148</v>
      </c>
      <c r="U149" s="6">
        <f t="shared" si="8"/>
        <v>4148</v>
      </c>
      <c r="V149" s="6" t="s">
        <v>2011</v>
      </c>
      <c r="W149" s="443" t="str">
        <f t="shared" si="7"/>
        <v>1148;TAB #20, Phasing Rotor Weak;0;num</v>
      </c>
    </row>
    <row r="150" spans="17:23" x14ac:dyDescent="0.2">
      <c r="Q150" s="193" t="str">
        <f t="shared" si="6"/>
        <v>1024,"DB #24, Lower Drawbar 1",2,20,0,127</v>
      </c>
      <c r="S150" s="33" t="s">
        <v>2276</v>
      </c>
      <c r="T150" s="6">
        <v>1149</v>
      </c>
      <c r="U150" s="6">
        <f t="shared" si="8"/>
        <v>4149</v>
      </c>
      <c r="V150" s="6" t="s">
        <v>2012</v>
      </c>
      <c r="W150" s="443" t="str">
        <f t="shared" si="7"/>
        <v>1149;TAB #21, Phasing Rotor Deep;0;num</v>
      </c>
    </row>
    <row r="151" spans="17:23" x14ac:dyDescent="0.2">
      <c r="Q151" s="193" t="str">
        <f t="shared" si="6"/>
        <v>1025,"DB #25, Lower Mixture Drawbar 10",2,21,0,127</v>
      </c>
      <c r="S151" s="33" t="s">
        <v>2277</v>
      </c>
      <c r="T151" s="6">
        <v>1150</v>
      </c>
      <c r="U151" s="6">
        <f t="shared" si="8"/>
        <v>4150</v>
      </c>
      <c r="V151" s="6" t="s">
        <v>2013</v>
      </c>
      <c r="W151" s="443" t="str">
        <f t="shared" si="7"/>
        <v>1150;TAB #22, Phasing Rotor Fast;0;num</v>
      </c>
    </row>
    <row r="152" spans="17:23" x14ac:dyDescent="0.2">
      <c r="Q152" s="193" t="str">
        <f t="shared" si="6"/>
        <v>1026,"DB #26, Lower Mixture Drawbar 11",2,22,0,127</v>
      </c>
      <c r="S152" s="33" t="s">
        <v>2278</v>
      </c>
      <c r="T152" s="6">
        <v>1151</v>
      </c>
      <c r="U152" s="6">
        <f t="shared" si="8"/>
        <v>4151</v>
      </c>
      <c r="V152" s="6" t="s">
        <v>2014</v>
      </c>
      <c r="W152" s="443" t="str">
        <f t="shared" si="7"/>
        <v>1151;TAB #23, Phasing Rotor Delay;0;num</v>
      </c>
    </row>
    <row r="153" spans="17:23" x14ac:dyDescent="0.2">
      <c r="Q153" s="193" t="str">
        <f t="shared" si="6"/>
        <v>1027,"DB #27, Lower Mixture Drawbar 12",2,23,0,127</v>
      </c>
      <c r="S153" s="35" t="s">
        <v>2353</v>
      </c>
      <c r="T153" s="6" t="s">
        <v>228</v>
      </c>
      <c r="U153" s="6" t="s">
        <v>228</v>
      </c>
      <c r="V153" s="6" t="s">
        <v>2745</v>
      </c>
      <c r="W153" s="443" t="str">
        <f t="shared" si="7"/>
        <v>#;Tabs 4;0;num</v>
      </c>
    </row>
    <row r="154" spans="17:23" x14ac:dyDescent="0.2">
      <c r="Q154" s="193" t="str">
        <f t="shared" si="6"/>
        <v>0,"",2,24,0,127</v>
      </c>
      <c r="S154" s="35" t="s">
        <v>2354</v>
      </c>
      <c r="T154" s="6">
        <v>1152</v>
      </c>
      <c r="U154" s="6">
        <f t="shared" si="8"/>
        <v>4152</v>
      </c>
      <c r="V154" s="6" t="s">
        <v>2015</v>
      </c>
      <c r="W154" s="443" t="str">
        <f t="shared" si="7"/>
        <v>1152;TAB #24, H100 Mode;0;num</v>
      </c>
    </row>
    <row r="155" spans="17:23" x14ac:dyDescent="0.2">
      <c r="Q155" s="193" t="str">
        <f t="shared" si="6"/>
        <v>1056,"DB #56, Lower Attack",2,25,0,127</v>
      </c>
      <c r="S155" s="35" t="s">
        <v>2355</v>
      </c>
      <c r="T155" s="6">
        <v>1153</v>
      </c>
      <c r="U155" s="6">
        <f t="shared" si="8"/>
        <v>4153</v>
      </c>
      <c r="V155" s="6" t="s">
        <v>2016</v>
      </c>
      <c r="W155" s="443" t="str">
        <f t="shared" si="7"/>
        <v>1153;TAB #25, Envelope Generator (EG) Mode;0;num</v>
      </c>
    </row>
    <row r="156" spans="17:23" x14ac:dyDescent="0.2">
      <c r="Q156" s="193" t="str">
        <f t="shared" si="6"/>
        <v>1057,"DB #57, Lower Decay",2,26,0,127</v>
      </c>
      <c r="S156" s="35" t="s">
        <v>2356</v>
      </c>
      <c r="T156" s="6">
        <v>1154</v>
      </c>
      <c r="U156" s="6">
        <f t="shared" si="8"/>
        <v>4154</v>
      </c>
      <c r="V156" s="6" t="s">
        <v>2017</v>
      </c>
      <c r="W156" s="443" t="str">
        <f t="shared" si="7"/>
        <v>1154;TAB #26, EG Percussion Drawbar Mode;0;num</v>
      </c>
    </row>
    <row r="157" spans="17:23" x14ac:dyDescent="0.2">
      <c r="Q157" s="193" t="str">
        <f t="shared" si="6"/>
        <v>1058,"DB #58, Lower Sustain",2,27,0,127</v>
      </c>
      <c r="S157" s="33" t="s">
        <v>2357</v>
      </c>
      <c r="T157" s="6">
        <v>1155</v>
      </c>
      <c r="U157" s="6">
        <f t="shared" si="8"/>
        <v>4155</v>
      </c>
      <c r="V157" s="6" t="s">
        <v>2018</v>
      </c>
      <c r="W157" s="443" t="str">
        <f t="shared" si="7"/>
        <v>1155;TAB #27, EG TimeBend Drawbar Mode ;0;num</v>
      </c>
    </row>
    <row r="158" spans="17:23" x14ac:dyDescent="0.2">
      <c r="Q158" s="193" t="str">
        <f t="shared" si="6"/>
        <v>1059,"DB #59, Lower Release",2,28,0,127</v>
      </c>
      <c r="S158" s="35" t="s">
        <v>2358</v>
      </c>
      <c r="T158" s="6">
        <v>1156</v>
      </c>
      <c r="U158" s="6">
        <f t="shared" si="8"/>
        <v>4156</v>
      </c>
      <c r="V158" s="6" t="s">
        <v>2019</v>
      </c>
      <c r="W158" s="443" t="str">
        <f t="shared" si="7"/>
        <v>1156;TAB #28, H100 2ndVoice (Perc Decay Bypass);0;num</v>
      </c>
    </row>
    <row r="159" spans="17:23" x14ac:dyDescent="0.2">
      <c r="Q159" s="193" t="str">
        <f t="shared" si="6"/>
        <v>1060,"DB #60, Lower ADSR Harmonic Decay",2,29,0,127</v>
      </c>
      <c r="S159" s="35" t="s">
        <v>2359</v>
      </c>
      <c r="T159" s="6">
        <v>1157</v>
      </c>
      <c r="U159" s="6">
        <f t="shared" si="8"/>
        <v>4157</v>
      </c>
      <c r="V159" s="6" t="s">
        <v>2020</v>
      </c>
      <c r="W159" s="443" t="str">
        <f t="shared" si="7"/>
        <v>1157;TAB #29, H100 Harp Sustain;0;num</v>
      </c>
    </row>
    <row r="160" spans="17:23" x14ac:dyDescent="0.2">
      <c r="Q160" s="193" t="str">
        <f t="shared" si="6"/>
        <v>0,"",2,30,0,0</v>
      </c>
      <c r="S160" s="35" t="s">
        <v>2427</v>
      </c>
      <c r="T160" s="6">
        <v>1158</v>
      </c>
      <c r="U160" s="6">
        <f t="shared" si="8"/>
        <v>4158</v>
      </c>
      <c r="V160" s="6" t="s">
        <v>2021</v>
      </c>
      <c r="W160" s="443" t="str">
        <f t="shared" si="7"/>
        <v>1158;TAB #30, EG Enables to Dry Channel;0;num</v>
      </c>
    </row>
    <row r="161" spans="17:23" x14ac:dyDescent="0.2">
      <c r="Q161" s="193" t="str">
        <f t="shared" si="6"/>
        <v>0,"",2,31,0,0</v>
      </c>
      <c r="S161" s="35" t="s">
        <v>2428</v>
      </c>
      <c r="T161" s="6">
        <v>1159</v>
      </c>
      <c r="U161" s="6">
        <f t="shared" si="8"/>
        <v>4159</v>
      </c>
      <c r="V161" s="6" t="s">
        <v>2022</v>
      </c>
      <c r="W161" s="443" t="str">
        <f t="shared" si="7"/>
        <v>1159;TAB #31, Equalizer Bypass;0;num</v>
      </c>
    </row>
    <row r="162" spans="17:23" x14ac:dyDescent="0.2">
      <c r="Q162" s="193" t="str">
        <f t="shared" si="6"/>
        <v>0,"Bank Select",2,32,0,0</v>
      </c>
      <c r="S162" s="35" t="s">
        <v>2429</v>
      </c>
      <c r="T162" s="6" t="s">
        <v>228</v>
      </c>
      <c r="U162" s="6" t="s">
        <v>228</v>
      </c>
      <c r="V162" s="6" t="s">
        <v>913</v>
      </c>
      <c r="W162" s="443" t="str">
        <f t="shared" si="7"/>
        <v>#;Knobs;0;num</v>
      </c>
    </row>
    <row r="163" spans="17:23" x14ac:dyDescent="0.2">
      <c r="Q163" s="193" t="str">
        <f t="shared" si="6"/>
        <v>1232,"Lower GM Layer 1 Voice",2,33,0,127</v>
      </c>
      <c r="S163" s="35" t="s">
        <v>2430</v>
      </c>
      <c r="T163" s="6">
        <v>1264</v>
      </c>
      <c r="U163" s="6">
        <f t="shared" si="8"/>
        <v>4264</v>
      </c>
      <c r="V163" s="6" t="s">
        <v>524</v>
      </c>
      <c r="W163" s="443" t="str">
        <f t="shared" si="7"/>
        <v>1264;Vibrato Knob;0;num</v>
      </c>
    </row>
    <row r="164" spans="17:23" x14ac:dyDescent="0.2">
      <c r="Q164" s="193" t="str">
        <f t="shared" si="6"/>
        <v>1233,"Lower GM Layer 1 Level",2,34,0,127</v>
      </c>
      <c r="S164" s="35" t="s">
        <v>2431</v>
      </c>
      <c r="T164" s="6">
        <v>1265</v>
      </c>
      <c r="U164" s="6">
        <f t="shared" si="8"/>
        <v>4265</v>
      </c>
      <c r="V164" s="6" t="s">
        <v>2096</v>
      </c>
      <c r="W164" s="443" t="str">
        <f t="shared" si="7"/>
        <v>1265;RFU: Organ Model Preconfig (sets Gating &amp; GenVib);0;num</v>
      </c>
    </row>
    <row r="165" spans="17:23" x14ac:dyDescent="0.2">
      <c r="Q165" s="193" t="str">
        <f t="shared" si="6"/>
        <v>1234,"Lower GM Layer 1 Harmonic",2,35,0,5</v>
      </c>
      <c r="S165" s="35" t="s">
        <v>2432</v>
      </c>
      <c r="T165" s="6">
        <v>1266</v>
      </c>
      <c r="U165" s="6">
        <f t="shared" si="8"/>
        <v>4266</v>
      </c>
      <c r="V165" s="6" t="s">
        <v>2076</v>
      </c>
      <c r="W165" s="443" t="str">
        <f t="shared" si="7"/>
        <v>1266;Generator/Vibrato Select;0;num</v>
      </c>
    </row>
    <row r="166" spans="17:23" x14ac:dyDescent="0.2">
      <c r="Q166" s="193" t="str">
        <f t="shared" si="6"/>
        <v>1235,"Lower GM Layer 2 Voice",2,36,0,127</v>
      </c>
      <c r="S166" s="35" t="s">
        <v>2433</v>
      </c>
      <c r="T166" s="6">
        <v>1267</v>
      </c>
      <c r="U166" s="6">
        <f t="shared" si="8"/>
        <v>4267</v>
      </c>
      <c r="V166" s="6" t="s">
        <v>1798</v>
      </c>
      <c r="W166" s="443" t="str">
        <f t="shared" si="7"/>
        <v>1267;Gating Mode;0;num</v>
      </c>
    </row>
    <row r="167" spans="17:23" x14ac:dyDescent="0.2">
      <c r="Q167" s="193" t="str">
        <f t="shared" si="6"/>
        <v>1236,"Lower GM Layer 2 Level",2,37,0,127</v>
      </c>
      <c r="S167" s="35" t="s">
        <v>2291</v>
      </c>
      <c r="T167" s="6">
        <v>1268</v>
      </c>
      <c r="U167" s="6">
        <f t="shared" si="8"/>
        <v>4268</v>
      </c>
      <c r="V167" s="6" t="s">
        <v>1692</v>
      </c>
      <c r="W167" s="443" t="str">
        <f t="shared" si="7"/>
        <v>1268;Overall Preset;0;num</v>
      </c>
    </row>
    <row r="168" spans="17:23" x14ac:dyDescent="0.2">
      <c r="Q168" s="193" t="str">
        <f t="shared" si="6"/>
        <v>1237,"Lower GM Layer 2 Harmonic",2,38,0,5</v>
      </c>
      <c r="S168" s="35" t="s">
        <v>2292</v>
      </c>
      <c r="T168" s="6">
        <v>1269</v>
      </c>
      <c r="U168" s="6">
        <f t="shared" si="8"/>
        <v>4269</v>
      </c>
      <c r="V168" s="6" t="s">
        <v>525</v>
      </c>
      <c r="W168" s="443" t="str">
        <f t="shared" si="7"/>
        <v>1269;Upper Voice;0;num</v>
      </c>
    </row>
    <row r="169" spans="17:23" x14ac:dyDescent="0.2">
      <c r="Q169" s="193" t="str">
        <f t="shared" si="6"/>
        <v>1238,"Lower GM Layer 2 Detune",2,39,0,127</v>
      </c>
      <c r="S169" s="35" t="s">
        <v>2293</v>
      </c>
      <c r="T169" s="6">
        <v>1270</v>
      </c>
      <c r="U169" s="6">
        <f t="shared" si="8"/>
        <v>4270</v>
      </c>
      <c r="V169" s="6" t="s">
        <v>526</v>
      </c>
      <c r="W169" s="443" t="str">
        <f t="shared" si="7"/>
        <v>1270;Lower Voice;0;num</v>
      </c>
    </row>
    <row r="170" spans="17:23" x14ac:dyDescent="0.2">
      <c r="Q170" s="193" t="str">
        <f t="shared" si="6"/>
        <v>0,"",2,40,0,0</v>
      </c>
      <c r="S170" s="35" t="s">
        <v>2294</v>
      </c>
      <c r="T170" s="6">
        <v>1271</v>
      </c>
      <c r="U170" s="6">
        <f t="shared" si="8"/>
        <v>4271</v>
      </c>
      <c r="V170" s="6" t="s">
        <v>527</v>
      </c>
      <c r="W170" s="443" t="str">
        <f t="shared" si="7"/>
        <v>1271;Pedal Voice;0;num</v>
      </c>
    </row>
    <row r="171" spans="17:23" x14ac:dyDescent="0.2">
      <c r="Q171" s="193" t="str">
        <f t="shared" si="6"/>
        <v>1086,"Overall Reverb",2,41,0,127</v>
      </c>
      <c r="S171" s="35" t="s">
        <v>2295</v>
      </c>
      <c r="T171" s="6" t="s">
        <v>228</v>
      </c>
      <c r="U171" s="6" t="s">
        <v>228</v>
      </c>
      <c r="V171" s="6" t="s">
        <v>2746</v>
      </c>
      <c r="W171" s="443" t="str">
        <f t="shared" si="7"/>
        <v>#;Volumes;0;num</v>
      </c>
    </row>
    <row r="172" spans="17:23" x14ac:dyDescent="0.2">
      <c r="Q172" s="193" t="str">
        <f t="shared" si="6"/>
        <v>1087,"AO28 Tone Pot",2,42,0,127</v>
      </c>
      <c r="S172" s="33" t="s">
        <v>2296</v>
      </c>
      <c r="T172" s="6">
        <v>1080</v>
      </c>
      <c r="U172" s="6">
        <f t="shared" si="8"/>
        <v>4080</v>
      </c>
      <c r="V172" s="6" t="s">
        <v>300</v>
      </c>
      <c r="W172" s="443" t="str">
        <f t="shared" si="7"/>
        <v>1080;Master Volume;0;num</v>
      </c>
    </row>
    <row r="173" spans="17:23" x14ac:dyDescent="0.2">
      <c r="Q173" s="193" t="str">
        <f t="shared" si="6"/>
        <v>1088,"AO28 Trim Cap Swell",2,43,0,127</v>
      </c>
      <c r="S173" s="35" t="s">
        <v>2297</v>
      </c>
      <c r="T173" s="6">
        <v>1081</v>
      </c>
      <c r="U173" s="6">
        <f t="shared" si="8"/>
        <v>4081</v>
      </c>
      <c r="V173" s="6" t="s">
        <v>762</v>
      </c>
      <c r="W173" s="443" t="str">
        <f t="shared" si="7"/>
        <v>1081;Rotary Simulation Volume;0;num</v>
      </c>
    </row>
    <row r="174" spans="17:23" x14ac:dyDescent="0.2">
      <c r="Q174" s="193" t="str">
        <f t="shared" si="6"/>
        <v>1089,"AO28 Minimal Swell Volume",2,44,0,127</v>
      </c>
      <c r="S174" s="35" t="s">
        <v>2298</v>
      </c>
      <c r="T174" s="6">
        <v>1082</v>
      </c>
      <c r="U174" s="6">
        <f t="shared" si="8"/>
        <v>4082</v>
      </c>
      <c r="V174" s="6" t="s">
        <v>166</v>
      </c>
      <c r="W174" s="443" t="str">
        <f t="shared" si="7"/>
        <v>1082;Upper Volume;0;num</v>
      </c>
    </row>
    <row r="175" spans="17:23" x14ac:dyDescent="0.2">
      <c r="Q175" s="193" t="str">
        <f t="shared" si="6"/>
        <v>1090,"AO28 Tube Age (Triode k2)",2,45,0,127</v>
      </c>
      <c r="S175" s="35" t="s">
        <v>2438</v>
      </c>
      <c r="T175" s="6">
        <v>1083</v>
      </c>
      <c r="U175" s="6">
        <f t="shared" si="8"/>
        <v>4083</v>
      </c>
      <c r="V175" s="6" t="s">
        <v>246</v>
      </c>
      <c r="W175" s="443" t="str">
        <f t="shared" si="7"/>
        <v>1083;Lower Volume;0;num</v>
      </c>
    </row>
    <row r="176" spans="17:23" x14ac:dyDescent="0.2">
      <c r="Q176" s="193" t="str">
        <f t="shared" si="6"/>
        <v>0,"",2,46,0,0</v>
      </c>
      <c r="S176" s="35" t="s">
        <v>2439</v>
      </c>
      <c r="T176" s="6">
        <v>1084</v>
      </c>
      <c r="U176" s="6">
        <f t="shared" si="8"/>
        <v>4084</v>
      </c>
      <c r="V176" s="6" t="s">
        <v>187</v>
      </c>
      <c r="W176" s="443" t="str">
        <f t="shared" si="7"/>
        <v>1084;Pedal Volume;0;num</v>
      </c>
    </row>
    <row r="177" spans="17:23" x14ac:dyDescent="0.2">
      <c r="Q177" s="193" t="str">
        <f t="shared" si="6"/>
        <v>1112,"Equ Bass Control",2,47,0,127</v>
      </c>
      <c r="S177" s="35" t="s">
        <v>2440</v>
      </c>
      <c r="T177" s="6">
        <v>1085</v>
      </c>
      <c r="U177" s="6">
        <f t="shared" si="8"/>
        <v>4085</v>
      </c>
      <c r="V177" s="6" t="s">
        <v>1864</v>
      </c>
      <c r="W177" s="443" t="str">
        <f t="shared" si="7"/>
        <v>1085;Upper Perc&amp;Bypass (Dry) Volume;0;num</v>
      </c>
    </row>
    <row r="178" spans="17:23" x14ac:dyDescent="0.2">
      <c r="Q178" s="193" t="str">
        <f t="shared" si="6"/>
        <v>1113,"Equ Bass Center Frequ 32..2000Hz",2,48,0,127</v>
      </c>
      <c r="S178" s="35" t="s">
        <v>2441</v>
      </c>
      <c r="T178" s="6">
        <v>1086</v>
      </c>
      <c r="U178" s="6">
        <f t="shared" si="8"/>
        <v>4086</v>
      </c>
      <c r="V178" s="6" t="s">
        <v>1242</v>
      </c>
      <c r="W178" s="443" t="str">
        <f t="shared" si="7"/>
        <v>1086;Overall Reverb;0;num</v>
      </c>
    </row>
    <row r="179" spans="17:23" x14ac:dyDescent="0.2">
      <c r="Q179" s="193" t="str">
        <f t="shared" si="6"/>
        <v>1114,"Equ Bass Peak/Q 0,3..1,5",2,49,0,127</v>
      </c>
      <c r="S179" s="35" t="s">
        <v>2442</v>
      </c>
      <c r="T179" s="6">
        <v>1087</v>
      </c>
      <c r="U179" s="6">
        <f t="shared" si="8"/>
        <v>4087</v>
      </c>
      <c r="V179" s="6" t="s">
        <v>1342</v>
      </c>
      <c r="W179" s="443" t="str">
        <f t="shared" si="7"/>
        <v>1087;AO28 Tone Pot;0;num</v>
      </c>
    </row>
    <row r="180" spans="17:23" x14ac:dyDescent="0.2">
      <c r="Q180" s="193" t="str">
        <f t="shared" si="6"/>
        <v>1115,"Equ Mid Control",2,50,0,127</v>
      </c>
      <c r="S180" s="35" t="s">
        <v>2443</v>
      </c>
      <c r="T180" s="6">
        <v>1088</v>
      </c>
      <c r="U180" s="6">
        <f t="shared" si="8"/>
        <v>4088</v>
      </c>
      <c r="V180" s="6" t="s">
        <v>1343</v>
      </c>
      <c r="W180" s="443" t="str">
        <f t="shared" si="7"/>
        <v>1088;AO28 Trim Cap Swell;0;num</v>
      </c>
    </row>
    <row r="181" spans="17:23" x14ac:dyDescent="0.2">
      <c r="Q181" s="193" t="str">
        <f t="shared" si="6"/>
        <v>1116,"Equ Mid Center Frequ 125..4000Hz",2,51,0,127</v>
      </c>
      <c r="S181" s="35" t="s">
        <v>2444</v>
      </c>
      <c r="T181" s="6">
        <v>1089</v>
      </c>
      <c r="U181" s="6">
        <f t="shared" si="8"/>
        <v>4089</v>
      </c>
      <c r="V181" s="6" t="s">
        <v>1344</v>
      </c>
      <c r="W181" s="443" t="str">
        <f t="shared" si="7"/>
        <v>1089;AO28 Minimal Swell Volume;0;num</v>
      </c>
    </row>
    <row r="182" spans="17:23" x14ac:dyDescent="0.2">
      <c r="Q182" s="193" t="str">
        <f t="shared" si="6"/>
        <v>1117,"Equ Mid Peak/Q 0,3..1,5",2,52,0,127</v>
      </c>
      <c r="S182" s="35" t="s">
        <v>2445</v>
      </c>
      <c r="T182" s="6">
        <v>1090</v>
      </c>
      <c r="U182" s="6">
        <f t="shared" si="8"/>
        <v>4090</v>
      </c>
      <c r="V182" s="6" t="s">
        <v>1757</v>
      </c>
      <c r="W182" s="443" t="str">
        <f t="shared" si="7"/>
        <v>1090;AO28 Tube Age (Triode k2);0;num</v>
      </c>
    </row>
    <row r="183" spans="17:23" x14ac:dyDescent="0.2">
      <c r="Q183" s="193" t="str">
        <f t="shared" si="6"/>
        <v>1118,"Equ Treble Control",2,53,0,127</v>
      </c>
      <c r="S183" s="35" t="s">
        <v>2446</v>
      </c>
      <c r="T183" s="6" t="s">
        <v>228</v>
      </c>
      <c r="U183" s="6" t="s">
        <v>228</v>
      </c>
      <c r="V183" s="6" t="s">
        <v>2747</v>
      </c>
      <c r="W183" s="443" t="str">
        <f t="shared" si="7"/>
        <v>#;Equalizer;0;num</v>
      </c>
    </row>
    <row r="184" spans="17:23" x14ac:dyDescent="0.2">
      <c r="Q184" s="193" t="str">
        <f t="shared" si="6"/>
        <v>1119,"Equ Treble Center Frequ 500..8500Hz",2,54,0,127</v>
      </c>
      <c r="S184" s="35" t="s">
        <v>2447</v>
      </c>
      <c r="T184" s="6">
        <v>1112</v>
      </c>
      <c r="U184" s="6">
        <f t="shared" si="8"/>
        <v>4112</v>
      </c>
      <c r="V184" s="6" t="s">
        <v>1504</v>
      </c>
      <c r="W184" s="443" t="str">
        <f t="shared" si="7"/>
        <v>1112;Equ Bass Control;0;num</v>
      </c>
    </row>
    <row r="185" spans="17:23" x14ac:dyDescent="0.2">
      <c r="Q185" s="193" t="str">
        <f t="shared" si="6"/>
        <v>1120,"Equ Treble Peak/Q 0,3..1,5",2,55,0,127</v>
      </c>
      <c r="S185" s="35" t="s">
        <v>2448</v>
      </c>
      <c r="T185" s="6">
        <v>1113</v>
      </c>
      <c r="U185" s="6">
        <f t="shared" si="8"/>
        <v>4113</v>
      </c>
      <c r="V185" s="6" t="s">
        <v>1510</v>
      </c>
      <c r="W185" s="443" t="str">
        <f t="shared" si="7"/>
        <v>1113;Equ Bass Center Frequ 32..2000Hz;0;num</v>
      </c>
    </row>
    <row r="186" spans="17:23" x14ac:dyDescent="0.2">
      <c r="Q186" s="193" t="str">
        <f t="shared" si="6"/>
        <v>1121,"Equ Full Parametric Enable",2,56,0,127</v>
      </c>
      <c r="S186" s="35" t="s">
        <v>2449</v>
      </c>
      <c r="T186" s="6">
        <v>1114</v>
      </c>
      <c r="U186" s="6">
        <f t="shared" si="8"/>
        <v>4114</v>
      </c>
      <c r="V186" s="6" t="s">
        <v>1493</v>
      </c>
      <c r="W186" s="443" t="str">
        <f t="shared" si="7"/>
        <v>1114;Equ Bass Peak/Q 0,3..1,5;0;num</v>
      </c>
    </row>
    <row r="187" spans="17:23" x14ac:dyDescent="0.2">
      <c r="Q187" s="193" t="str">
        <f t="shared" si="6"/>
        <v>0,"",2,57,0,0</v>
      </c>
      <c r="S187" s="35" t="s">
        <v>2450</v>
      </c>
      <c r="T187" s="6">
        <v>1115</v>
      </c>
      <c r="U187" s="6">
        <f t="shared" si="8"/>
        <v>4115</v>
      </c>
      <c r="V187" s="6" t="s">
        <v>1494</v>
      </c>
      <c r="W187" s="443" t="str">
        <f t="shared" si="7"/>
        <v>1115;Equ Mid Control;0;num</v>
      </c>
    </row>
    <row r="188" spans="17:23" x14ac:dyDescent="0.2">
      <c r="Q188" s="193" t="str">
        <f t="shared" si="6"/>
        <v>0,"",2,58,0,0</v>
      </c>
      <c r="S188" s="35" t="s">
        <v>2451</v>
      </c>
      <c r="T188" s="6">
        <v>1116</v>
      </c>
      <c r="U188" s="6">
        <f t="shared" si="8"/>
        <v>4116</v>
      </c>
      <c r="V188" s="6" t="s">
        <v>1495</v>
      </c>
      <c r="W188" s="443" t="str">
        <f t="shared" si="7"/>
        <v>1116;Equ Mid Center Frequ 125..4000Hz;0;num</v>
      </c>
    </row>
    <row r="189" spans="17:23" x14ac:dyDescent="0.2">
      <c r="Q189" s="193" t="str">
        <f t="shared" si="6"/>
        <v>0,"",2,59,0,0</v>
      </c>
      <c r="S189" s="35" t="s">
        <v>2452</v>
      </c>
      <c r="T189" s="6">
        <v>1117</v>
      </c>
      <c r="U189" s="6">
        <f t="shared" si="8"/>
        <v>4117</v>
      </c>
      <c r="V189" s="6" t="s">
        <v>1317</v>
      </c>
      <c r="W189" s="443" t="str">
        <f t="shared" si="7"/>
        <v>1117;Equ Mid Peak/Q 0,3..1,5;0;num</v>
      </c>
    </row>
    <row r="190" spans="17:23" x14ac:dyDescent="0.2">
      <c r="Q190" s="193" t="str">
        <f t="shared" si="6"/>
        <v>0,"",2,60,0,0</v>
      </c>
      <c r="S190" s="33" t="s">
        <v>2375</v>
      </c>
      <c r="T190" s="6">
        <v>1118</v>
      </c>
      <c r="U190" s="6">
        <f t="shared" si="8"/>
        <v>4118</v>
      </c>
      <c r="V190" s="6" t="s">
        <v>1332</v>
      </c>
      <c r="W190" s="443" t="str">
        <f t="shared" si="7"/>
        <v>1118;Equ Treble Control;0;num</v>
      </c>
    </row>
    <row r="191" spans="17:23" x14ac:dyDescent="0.2">
      <c r="Q191" s="193" t="str">
        <f t="shared" si="6"/>
        <v>0,"",2,61,0,0</v>
      </c>
      <c r="S191" s="33" t="s">
        <v>2376</v>
      </c>
      <c r="T191" s="6">
        <v>1119</v>
      </c>
      <c r="U191" s="6">
        <f t="shared" si="8"/>
        <v>4119</v>
      </c>
      <c r="V191" s="6" t="s">
        <v>1513</v>
      </c>
      <c r="W191" s="443" t="str">
        <f t="shared" si="7"/>
        <v>1119;Equ Treble Center Frequ 500..8500Hz;0;num</v>
      </c>
    </row>
    <row r="192" spans="17:23" x14ac:dyDescent="0.2">
      <c r="Q192" s="193" t="str">
        <f t="shared" si="6"/>
        <v>0,"",2,62,0,0</v>
      </c>
      <c r="S192" s="33" t="s">
        <v>2377</v>
      </c>
      <c r="T192" s="6">
        <v>1120</v>
      </c>
      <c r="U192" s="6">
        <f t="shared" si="8"/>
        <v>4120</v>
      </c>
      <c r="V192" s="6" t="s">
        <v>1492</v>
      </c>
      <c r="W192" s="443" t="str">
        <f t="shared" si="7"/>
        <v>1120;Equ Treble Peak/Q 0,3..1,5;0;num</v>
      </c>
    </row>
    <row r="193" spans="17:23" x14ac:dyDescent="0.2">
      <c r="Q193" s="193" t="str">
        <f t="shared" si="6"/>
        <v>0,"",2,63,0,0</v>
      </c>
      <c r="S193" s="33" t="s">
        <v>2378</v>
      </c>
      <c r="T193" s="6">
        <v>1121</v>
      </c>
      <c r="U193" s="6">
        <f t="shared" si="8"/>
        <v>4121</v>
      </c>
      <c r="V193" s="6" t="s">
        <v>1511</v>
      </c>
      <c r="W193" s="443" t="str">
        <f t="shared" si="7"/>
        <v>1121;Equ Full Parametric Enable;0;num</v>
      </c>
    </row>
    <row r="194" spans="17:23" x14ac:dyDescent="0.2">
      <c r="Q194" s="193" t="str">
        <f t="shared" si="6"/>
        <v>0,"",2,64,0,0</v>
      </c>
      <c r="S194" s="33" t="s">
        <v>2379</v>
      </c>
      <c r="T194" s="6" t="s">
        <v>228</v>
      </c>
      <c r="U194" s="6" t="s">
        <v>228</v>
      </c>
      <c r="V194" s="6" t="s">
        <v>2748</v>
      </c>
      <c r="W194" s="443" t="str">
        <f t="shared" si="7"/>
        <v>#;Vibrato Params;0;num</v>
      </c>
    </row>
    <row r="195" spans="17:23" x14ac:dyDescent="0.2">
      <c r="Q195" s="193" t="str">
        <f t="shared" ref="Q195:Q257" si="9">CONCATENATE(F68,",","""",G68,"""",",",2,",",E68,",0,",H68)</f>
        <v>0,"",2,65,0,0</v>
      </c>
      <c r="S195" s="33" t="s">
        <v>2380</v>
      </c>
      <c r="T195" s="6">
        <v>1320</v>
      </c>
      <c r="U195" s="6">
        <f t="shared" ref="U195:U258" si="10">T195+3000</f>
        <v>4320</v>
      </c>
      <c r="V195" s="6" t="s">
        <v>1839</v>
      </c>
      <c r="W195" s="443" t="str">
        <f t="shared" ref="W195:W258" si="11">CONCATENATE(T195,";",V195,";0;num")</f>
        <v>1320;Pre-Emphasis (Treble Gain);0;num</v>
      </c>
    </row>
    <row r="196" spans="17:23" x14ac:dyDescent="0.2">
      <c r="Q196" s="193" t="str">
        <f t="shared" si="9"/>
        <v>0,"",2,66,0,0</v>
      </c>
      <c r="S196" s="33" t="s">
        <v>2381</v>
      </c>
      <c r="T196" s="6">
        <v>1321</v>
      </c>
      <c r="U196" s="6">
        <f t="shared" si="10"/>
        <v>4321</v>
      </c>
      <c r="V196" s="6" t="s">
        <v>1862</v>
      </c>
      <c r="W196" s="443" t="str">
        <f t="shared" si="11"/>
        <v>1321;LC Line Age/AM, Amplitude Modulation;0;num</v>
      </c>
    </row>
    <row r="197" spans="17:23" x14ac:dyDescent="0.2">
      <c r="Q197" s="193" t="str">
        <f t="shared" si="9"/>
        <v>0,"",2,67,0,0</v>
      </c>
      <c r="S197" s="35" t="s">
        <v>2382</v>
      </c>
      <c r="T197" s="6">
        <v>1322</v>
      </c>
      <c r="U197" s="6">
        <f t="shared" si="10"/>
        <v>4322</v>
      </c>
      <c r="V197" s="6" t="s">
        <v>1525</v>
      </c>
      <c r="W197" s="443" t="str">
        <f t="shared" si="11"/>
        <v>1322;LC Line Feedback;0;num</v>
      </c>
    </row>
    <row r="198" spans="17:23" x14ac:dyDescent="0.2">
      <c r="Q198" s="193" t="str">
        <f t="shared" si="9"/>
        <v>0,"",2,68,0,0</v>
      </c>
      <c r="S198" s="35" t="s">
        <v>2383</v>
      </c>
      <c r="T198" s="6">
        <v>1323</v>
      </c>
      <c r="U198" s="6">
        <f t="shared" si="10"/>
        <v>4323</v>
      </c>
      <c r="V198" s="6" t="s">
        <v>1526</v>
      </c>
      <c r="W198" s="443" t="str">
        <f t="shared" si="11"/>
        <v>1323;LC Line Reflection;0;num</v>
      </c>
    </row>
    <row r="199" spans="17:23" x14ac:dyDescent="0.2">
      <c r="Q199" s="193" t="str">
        <f t="shared" si="9"/>
        <v>0,"",2,69,0,0</v>
      </c>
      <c r="S199" s="35" t="s">
        <v>2384</v>
      </c>
      <c r="T199" s="6">
        <v>1324</v>
      </c>
      <c r="U199" s="6">
        <f t="shared" si="10"/>
        <v>4324</v>
      </c>
      <c r="V199" s="6" t="s">
        <v>1861</v>
      </c>
      <c r="W199" s="443" t="str">
        <f t="shared" si="11"/>
        <v>1324;LC Line Response, Cutoff Frequency;0;num</v>
      </c>
    </row>
    <row r="200" spans="17:23" x14ac:dyDescent="0.2">
      <c r="Q200" s="193" t="str">
        <f t="shared" si="9"/>
        <v>0,"",2,70,0,0</v>
      </c>
      <c r="S200" s="35" t="s">
        <v>2385</v>
      </c>
      <c r="T200" s="6">
        <v>1325</v>
      </c>
      <c r="U200" s="6">
        <f t="shared" si="10"/>
        <v>4325</v>
      </c>
      <c r="V200" s="6" t="s">
        <v>1860</v>
      </c>
      <c r="W200" s="443" t="str">
        <f t="shared" si="11"/>
        <v>1325;LC PhaseLk, Line Cutoff Shelving Level;0;num</v>
      </c>
    </row>
    <row r="201" spans="17:23" x14ac:dyDescent="0.2">
      <c r="Q201" s="193" t="str">
        <f t="shared" si="9"/>
        <v>0,"",2,71,0,0</v>
      </c>
      <c r="S201" s="35" t="s">
        <v>2386</v>
      </c>
      <c r="T201" s="6">
        <v>1326</v>
      </c>
      <c r="U201" s="6">
        <f t="shared" si="10"/>
        <v>4326</v>
      </c>
      <c r="V201" s="6" t="s">
        <v>498</v>
      </c>
      <c r="W201" s="443" t="str">
        <f t="shared" si="11"/>
        <v>1326;Scanner Gearing (Vib Frequ);0;num</v>
      </c>
    </row>
    <row r="202" spans="17:23" x14ac:dyDescent="0.2">
      <c r="Q202" s="193" t="str">
        <f t="shared" si="9"/>
        <v>1353,"Keyboard Split Point if ON",2,72,0,65</v>
      </c>
      <c r="S202" s="35" t="s">
        <v>2387</v>
      </c>
      <c r="T202" s="6">
        <v>1327</v>
      </c>
      <c r="U202" s="6">
        <f t="shared" si="10"/>
        <v>4327</v>
      </c>
      <c r="V202" s="6" t="s">
        <v>1698</v>
      </c>
      <c r="W202" s="443" t="str">
        <f t="shared" si="11"/>
        <v>1327;Chorus Dry (Bypass) Level;0;num</v>
      </c>
    </row>
    <row r="203" spans="17:23" x14ac:dyDescent="0.2">
      <c r="Q203" s="193" t="str">
        <f t="shared" si="9"/>
        <v>1354,"Keyboard Split Mode",2,73,0,4</v>
      </c>
      <c r="S203" s="35" t="s">
        <v>2388</v>
      </c>
      <c r="T203" s="6">
        <v>1328</v>
      </c>
      <c r="U203" s="6">
        <f t="shared" si="10"/>
        <v>4328</v>
      </c>
      <c r="V203" s="6" t="s">
        <v>1697</v>
      </c>
      <c r="W203" s="443" t="str">
        <f t="shared" si="11"/>
        <v>1328;Chorus Wet (Scanner) Level;0;num</v>
      </c>
    </row>
    <row r="204" spans="17:23" x14ac:dyDescent="0.2">
      <c r="Q204" s="193" t="str">
        <f t="shared" si="9"/>
        <v>1355,"Keyboard Transpose",2,74,0,24</v>
      </c>
      <c r="S204" s="35" t="s">
        <v>2389</v>
      </c>
      <c r="T204" s="6">
        <v>1329</v>
      </c>
      <c r="U204" s="6">
        <f t="shared" si="10"/>
        <v>4329</v>
      </c>
      <c r="V204" s="6" t="s">
        <v>499</v>
      </c>
      <c r="W204" s="443" t="str">
        <f t="shared" si="11"/>
        <v>1329;Modulation @V1;0;num</v>
      </c>
    </row>
    <row r="205" spans="17:23" x14ac:dyDescent="0.2">
      <c r="Q205" s="193" t="str">
        <f t="shared" si="9"/>
        <v>0,"",2,75,0,0</v>
      </c>
      <c r="S205" s="35" t="s">
        <v>2390</v>
      </c>
      <c r="T205" s="6">
        <v>1330</v>
      </c>
      <c r="U205" s="6">
        <f t="shared" si="10"/>
        <v>4330</v>
      </c>
      <c r="V205" s="6" t="s">
        <v>504</v>
      </c>
      <c r="W205" s="443" t="str">
        <f t="shared" si="11"/>
        <v>1330;Modulation @C1;0;num</v>
      </c>
    </row>
    <row r="206" spans="17:23" x14ac:dyDescent="0.2">
      <c r="Q206" s="193" t="str">
        <f t="shared" si="9"/>
        <v>0,"Vibrato Lower ON",2,76,0,127</v>
      </c>
      <c r="S206" s="35" t="s">
        <v>2391</v>
      </c>
      <c r="T206" s="6">
        <v>1331</v>
      </c>
      <c r="U206" s="6">
        <f t="shared" si="10"/>
        <v>4331</v>
      </c>
      <c r="V206" s="6" t="s">
        <v>500</v>
      </c>
      <c r="W206" s="443" t="str">
        <f t="shared" si="11"/>
        <v>1331;Modulation @V2;0;num</v>
      </c>
    </row>
    <row r="207" spans="17:23" x14ac:dyDescent="0.2">
      <c r="Q207" s="193" t="str">
        <f t="shared" si="9"/>
        <v>1358,"Drawbar 16' Foldback Mode",2,77,0,127</v>
      </c>
      <c r="S207" s="35" t="s">
        <v>2392</v>
      </c>
      <c r="T207" s="6">
        <v>1332</v>
      </c>
      <c r="U207" s="6">
        <f t="shared" si="10"/>
        <v>4332</v>
      </c>
      <c r="V207" s="6" t="s">
        <v>503</v>
      </c>
      <c r="W207" s="443" t="str">
        <f t="shared" si="11"/>
        <v>1332;Modulation @C2;0;num</v>
      </c>
    </row>
    <row r="208" spans="17:23" x14ac:dyDescent="0.2">
      <c r="Q208" s="193" t="str">
        <f t="shared" si="9"/>
        <v>1359,"Higher Foldback",2,78,0,127</v>
      </c>
      <c r="S208" s="35" t="s">
        <v>2393</v>
      </c>
      <c r="T208" s="6">
        <v>1333</v>
      </c>
      <c r="U208" s="6">
        <f t="shared" si="10"/>
        <v>4333</v>
      </c>
      <c r="V208" s="6" t="s">
        <v>501</v>
      </c>
      <c r="W208" s="443" t="str">
        <f t="shared" si="11"/>
        <v>1333;Modulation @V3;0;num</v>
      </c>
    </row>
    <row r="209" spans="17:23" x14ac:dyDescent="0.2">
      <c r="Q209" s="193" t="str">
        <f t="shared" si="9"/>
        <v>1360,"Contact Spring Flex",2,79,0,15</v>
      </c>
      <c r="S209" s="35" t="s">
        <v>2394</v>
      </c>
      <c r="T209" s="6">
        <v>1334</v>
      </c>
      <c r="U209" s="6">
        <f t="shared" si="10"/>
        <v>4334</v>
      </c>
      <c r="V209" s="6" t="s">
        <v>502</v>
      </c>
      <c r="W209" s="443" t="str">
        <f t="shared" si="11"/>
        <v>1334;Modulation @C3;0;num</v>
      </c>
    </row>
    <row r="210" spans="17:23" x14ac:dyDescent="0.2">
      <c r="Q210" s="193" t="str">
        <f t="shared" si="9"/>
        <v>1361,"Contact Spring Damping",2,80,0,15</v>
      </c>
      <c r="S210" s="35" t="s">
        <v>2395</v>
      </c>
      <c r="T210" s="6" t="s">
        <v>228</v>
      </c>
      <c r="U210" s="6" t="s">
        <v>228</v>
      </c>
      <c r="V210" s="6" t="s">
        <v>2749</v>
      </c>
      <c r="W210" s="443" t="str">
        <f t="shared" si="11"/>
        <v>#;Keyboard Params;0;num</v>
      </c>
    </row>
    <row r="211" spans="17:23" x14ac:dyDescent="0.2">
      <c r="Q211" s="193" t="str">
        <f t="shared" si="9"/>
        <v>0,"",2,81,0,0</v>
      </c>
      <c r="S211" s="35" t="s">
        <v>2396</v>
      </c>
      <c r="T211" s="6">
        <v>1353</v>
      </c>
      <c r="U211" s="6">
        <f t="shared" si="10"/>
        <v>4353</v>
      </c>
      <c r="V211" s="6" t="s">
        <v>513</v>
      </c>
      <c r="W211" s="443" t="str">
        <f t="shared" si="11"/>
        <v>1353;Keyboard Split Point if ON;0;num</v>
      </c>
    </row>
    <row r="212" spans="17:23" x14ac:dyDescent="0.2">
      <c r="Q212" s="193" t="str">
        <f t="shared" si="9"/>
        <v>1384,"Preamp Swell Type",2,82,0,3</v>
      </c>
      <c r="S212" s="35" t="s">
        <v>2466</v>
      </c>
      <c r="T212" s="6">
        <v>1354</v>
      </c>
      <c r="U212" s="6">
        <f t="shared" si="10"/>
        <v>4354</v>
      </c>
      <c r="V212" s="6" t="s">
        <v>514</v>
      </c>
      <c r="W212" s="443" t="str">
        <f t="shared" si="11"/>
        <v>1354;Keyboard Split Mode;0;num</v>
      </c>
    </row>
    <row r="213" spans="17:23" x14ac:dyDescent="0.2">
      <c r="Q213" s="193" t="str">
        <f t="shared" si="9"/>
        <v>1385,"TG Tuning Set",2,83,0,5</v>
      </c>
      <c r="S213" s="35" t="s">
        <v>2467</v>
      </c>
      <c r="T213" s="6">
        <v>1355</v>
      </c>
      <c r="U213" s="6">
        <f t="shared" si="10"/>
        <v>4355</v>
      </c>
      <c r="V213" s="6" t="s">
        <v>1320</v>
      </c>
      <c r="W213" s="443" t="str">
        <f t="shared" si="11"/>
        <v>1355;Keyboard Transpose;0;num</v>
      </c>
    </row>
    <row r="214" spans="17:23" x14ac:dyDescent="0.2">
      <c r="Q214" s="193" t="str">
        <f t="shared" si="9"/>
        <v>1386,"TG Size",2,84,0,96</v>
      </c>
      <c r="S214" s="35" t="s">
        <v>2468</v>
      </c>
      <c r="T214" s="6">
        <v>1358</v>
      </c>
      <c r="U214" s="6">
        <f t="shared" si="10"/>
        <v>4358</v>
      </c>
      <c r="V214" s="6" t="s">
        <v>518</v>
      </c>
      <c r="W214" s="443" t="str">
        <f t="shared" si="11"/>
        <v>1358;Drawbar 16' Foldback Mode;0;num</v>
      </c>
    </row>
    <row r="215" spans="17:23" x14ac:dyDescent="0.2">
      <c r="Q215" s="193" t="str">
        <f t="shared" si="9"/>
        <v>1387,"TG Fixed Taper Value",2,85,0,127</v>
      </c>
      <c r="S215" s="35" t="s">
        <v>2469</v>
      </c>
      <c r="T215" s="6">
        <v>1359</v>
      </c>
      <c r="U215" s="6">
        <f t="shared" si="10"/>
        <v>4359</v>
      </c>
      <c r="V215" s="6" t="s">
        <v>519</v>
      </c>
      <c r="W215" s="443" t="str">
        <f t="shared" si="11"/>
        <v>1359;Higher Foldback;0;num</v>
      </c>
    </row>
    <row r="216" spans="17:23" x14ac:dyDescent="0.2">
      <c r="Q216" s="193" t="str">
        <f t="shared" si="9"/>
        <v>1388,"TG WaveSet",2,86,0,7</v>
      </c>
      <c r="S216" s="35" t="s">
        <v>2470</v>
      </c>
      <c r="T216" s="6">
        <v>1360</v>
      </c>
      <c r="U216" s="6">
        <f t="shared" si="10"/>
        <v>4360</v>
      </c>
      <c r="V216" s="6" t="s">
        <v>520</v>
      </c>
      <c r="W216" s="443" t="str">
        <f t="shared" si="11"/>
        <v>1360;Contact Spring Flex;0;num</v>
      </c>
    </row>
    <row r="217" spans="17:23" x14ac:dyDescent="0.2">
      <c r="Q217" s="193" t="str">
        <f t="shared" si="9"/>
        <v>1389,"TG Flutter",2,87,0,15</v>
      </c>
      <c r="S217" s="35" t="s">
        <v>2471</v>
      </c>
      <c r="T217" s="6">
        <v>1361</v>
      </c>
      <c r="U217" s="6">
        <f t="shared" si="10"/>
        <v>4361</v>
      </c>
      <c r="V217" s="6" t="s">
        <v>521</v>
      </c>
      <c r="W217" s="443" t="str">
        <f t="shared" si="11"/>
        <v>1361;Contact Spring Damping;0;num</v>
      </c>
    </row>
    <row r="218" spans="17:23" x14ac:dyDescent="0.2">
      <c r="Q218" s="193" t="str">
        <f t="shared" si="9"/>
        <v>1390,"TG Leakage",2,88,0,15</v>
      </c>
      <c r="S218" s="35" t="s">
        <v>2472</v>
      </c>
      <c r="T218" s="6">
        <v>1384</v>
      </c>
      <c r="U218" s="6">
        <f t="shared" si="10"/>
        <v>4384</v>
      </c>
      <c r="V218" s="6" t="s">
        <v>403</v>
      </c>
      <c r="W218" s="443" t="str">
        <f t="shared" si="11"/>
        <v>1384;Preamp Swell Type;0;num</v>
      </c>
    </row>
    <row r="219" spans="17:23" x14ac:dyDescent="0.2">
      <c r="Q219" s="193" t="str">
        <f t="shared" si="9"/>
        <v>1391,"TG Tuning",2,89,0,15</v>
      </c>
      <c r="S219" s="35" t="s">
        <v>2473</v>
      </c>
      <c r="T219" s="6" t="s">
        <v>228</v>
      </c>
      <c r="U219" s="6" t="s">
        <v>228</v>
      </c>
      <c r="V219" s="6" t="s">
        <v>2750</v>
      </c>
      <c r="W219" s="443" t="str">
        <f t="shared" si="11"/>
        <v>#;Generator Params;0;num</v>
      </c>
    </row>
    <row r="220" spans="17:23" x14ac:dyDescent="0.2">
      <c r="Q220" s="193" t="str">
        <f t="shared" si="9"/>
        <v>1392,"TG Cap Set/Tapering",2,90,0,7</v>
      </c>
      <c r="S220" s="35" t="s">
        <v>2474</v>
      </c>
      <c r="T220" s="6">
        <v>1385</v>
      </c>
      <c r="U220" s="6">
        <f t="shared" si="10"/>
        <v>4385</v>
      </c>
      <c r="V220" s="6" t="s">
        <v>531</v>
      </c>
      <c r="W220" s="443" t="str">
        <f t="shared" si="11"/>
        <v>1385;TG Tuning Set;0;num</v>
      </c>
    </row>
    <row r="221" spans="17:23" x14ac:dyDescent="0.2">
      <c r="Q221" s="193" t="str">
        <f t="shared" si="9"/>
        <v>1393,"TG LC Filter Fac",2,91,0,127</v>
      </c>
      <c r="S221" s="35" t="s">
        <v>2475</v>
      </c>
      <c r="T221" s="6">
        <v>1386</v>
      </c>
      <c r="U221" s="6">
        <f t="shared" si="10"/>
        <v>4386</v>
      </c>
      <c r="V221" s="6" t="s">
        <v>203</v>
      </c>
      <c r="W221" s="443" t="str">
        <f t="shared" si="11"/>
        <v>1386;TG Size;0;num</v>
      </c>
    </row>
    <row r="222" spans="17:23" x14ac:dyDescent="0.2">
      <c r="Q222" s="193" t="str">
        <f t="shared" si="9"/>
        <v>1394,"TG Bottom 16' Octave Taper Val",2,92,0,127</v>
      </c>
      <c r="S222" s="35" t="s">
        <v>2476</v>
      </c>
      <c r="T222" s="6">
        <v>1387</v>
      </c>
      <c r="U222" s="6">
        <f t="shared" si="10"/>
        <v>4387</v>
      </c>
      <c r="V222" s="6" t="s">
        <v>248</v>
      </c>
      <c r="W222" s="443" t="str">
        <f t="shared" si="11"/>
        <v>1387;TG Fixed Taper Value;0;num</v>
      </c>
    </row>
    <row r="223" spans="17:23" x14ac:dyDescent="0.2">
      <c r="Q223" s="193" t="str">
        <f t="shared" si="9"/>
        <v>1395,"Generator Transpose",2,93,0,24</v>
      </c>
      <c r="S223" s="35" t="s">
        <v>2477</v>
      </c>
      <c r="T223" s="6">
        <v>1388</v>
      </c>
      <c r="U223" s="6">
        <f t="shared" si="10"/>
        <v>4388</v>
      </c>
      <c r="V223" s="6" t="s">
        <v>204</v>
      </c>
      <c r="W223" s="443" t="str">
        <f t="shared" si="11"/>
        <v>1388;TG WaveSet;0;num</v>
      </c>
    </row>
    <row r="224" spans="17:23" x14ac:dyDescent="0.2">
      <c r="Q224" s="193" t="str">
        <f t="shared" si="9"/>
        <v>1400,"Reverb Level 1",2,94,0,127</v>
      </c>
      <c r="S224" s="35" t="s">
        <v>2453</v>
      </c>
      <c r="T224" s="6">
        <v>1389</v>
      </c>
      <c r="U224" s="6">
        <f t="shared" si="10"/>
        <v>4389</v>
      </c>
      <c r="V224" s="6" t="s">
        <v>205</v>
      </c>
      <c r="W224" s="443" t="str">
        <f t="shared" si="11"/>
        <v>1389;TG Flutter;0;num</v>
      </c>
    </row>
    <row r="225" spans="17:23" x14ac:dyDescent="0.2">
      <c r="Q225" s="193" t="str">
        <f t="shared" si="9"/>
        <v>1401,"Reverb Level 2",2,95,0,127</v>
      </c>
      <c r="S225" s="35" t="s">
        <v>2454</v>
      </c>
      <c r="T225" s="6">
        <v>1390</v>
      </c>
      <c r="U225" s="6">
        <f t="shared" si="10"/>
        <v>4390</v>
      </c>
      <c r="V225" s="6" t="s">
        <v>206</v>
      </c>
      <c r="W225" s="443" t="str">
        <f t="shared" si="11"/>
        <v>1390;TG Leakage;0;num</v>
      </c>
    </row>
    <row r="226" spans="17:23" x14ac:dyDescent="0.2">
      <c r="Q226" s="193" t="str">
        <f t="shared" si="9"/>
        <v>1402,"Reverb Level 3",2,96,0,127</v>
      </c>
      <c r="S226" s="35" t="s">
        <v>2455</v>
      </c>
      <c r="T226" s="6">
        <v>1391</v>
      </c>
      <c r="U226" s="6">
        <f t="shared" si="10"/>
        <v>4391</v>
      </c>
      <c r="V226" s="6" t="s">
        <v>567</v>
      </c>
      <c r="W226" s="443" t="str">
        <f t="shared" si="11"/>
        <v>1391;TG Tuning;0;num</v>
      </c>
    </row>
    <row r="227" spans="17:23" x14ac:dyDescent="0.2">
      <c r="Q227" s="193" t="str">
        <f t="shared" si="9"/>
        <v>0,"",2,97,0,0</v>
      </c>
      <c r="S227" s="35" t="s">
        <v>2456</v>
      </c>
      <c r="T227" s="6">
        <v>1392</v>
      </c>
      <c r="U227" s="6">
        <f t="shared" si="10"/>
        <v>4392</v>
      </c>
      <c r="V227" s="6" t="s">
        <v>960</v>
      </c>
      <c r="W227" s="443" t="str">
        <f t="shared" si="11"/>
        <v>1392;TG Cap Set/Tapering;0;num</v>
      </c>
    </row>
    <row r="228" spans="17:23" x14ac:dyDescent="0.2">
      <c r="Q228" s="193" t="str">
        <f t="shared" si="9"/>
        <v>0,"NRPN",2,98,0,0</v>
      </c>
      <c r="S228" s="35" t="s">
        <v>2457</v>
      </c>
      <c r="T228" s="6">
        <v>1393</v>
      </c>
      <c r="U228" s="6">
        <f t="shared" si="10"/>
        <v>4393</v>
      </c>
      <c r="V228" s="6" t="s">
        <v>961</v>
      </c>
      <c r="W228" s="443" t="str">
        <f t="shared" si="11"/>
        <v>1393;TG LC Filter Fac;0;num</v>
      </c>
    </row>
    <row r="229" spans="17:23" x14ac:dyDescent="0.2">
      <c r="Q229" s="193" t="str">
        <f t="shared" si="9"/>
        <v>0,"NRPN",2,99,0,0</v>
      </c>
      <c r="S229" s="35" t="s">
        <v>2458</v>
      </c>
      <c r="T229" s="6">
        <v>1394</v>
      </c>
      <c r="U229" s="6">
        <f t="shared" si="10"/>
        <v>4394</v>
      </c>
      <c r="V229" s="6" t="s">
        <v>1304</v>
      </c>
      <c r="W229" s="443" t="str">
        <f t="shared" si="11"/>
        <v>1394;TG Bottom 16' Octave Taper Val;0;num</v>
      </c>
    </row>
    <row r="230" spans="17:23" x14ac:dyDescent="0.2">
      <c r="Q230" s="193" t="str">
        <f t="shared" si="9"/>
        <v>0,"RPN",2,100,0,0</v>
      </c>
      <c r="S230" s="35" t="s">
        <v>2459</v>
      </c>
      <c r="T230" s="6">
        <v>1395</v>
      </c>
      <c r="U230" s="6">
        <f t="shared" si="10"/>
        <v>4395</v>
      </c>
      <c r="V230" s="6" t="s">
        <v>515</v>
      </c>
      <c r="W230" s="443" t="str">
        <f t="shared" si="11"/>
        <v>1395;Generator Transpose;0;num</v>
      </c>
    </row>
    <row r="231" spans="17:23" x14ac:dyDescent="0.2">
      <c r="Q231" s="193" t="str">
        <f t="shared" si="9"/>
        <v>0,"RPN",2,101,0,0</v>
      </c>
      <c r="S231" s="35" t="s">
        <v>2460</v>
      </c>
      <c r="T231" s="6" t="s">
        <v>228</v>
      </c>
      <c r="U231" s="6" t="s">
        <v>228</v>
      </c>
      <c r="V231" s="6" t="s">
        <v>2751</v>
      </c>
      <c r="W231" s="443" t="str">
        <f t="shared" si="11"/>
        <v>#;Reverb Levels;0;num</v>
      </c>
    </row>
    <row r="232" spans="17:23" x14ac:dyDescent="0.2">
      <c r="Q232" s="193" t="str">
        <f t="shared" si="9"/>
        <v>1176,"TAB #48, Lower Drawbar 16 to ADSR",2,102,0,127</v>
      </c>
      <c r="S232" s="35" t="s">
        <v>2461</v>
      </c>
      <c r="T232" s="6">
        <v>1400</v>
      </c>
      <c r="U232" s="6">
        <f t="shared" si="10"/>
        <v>4400</v>
      </c>
      <c r="V232" s="6" t="s">
        <v>798</v>
      </c>
      <c r="W232" s="443" t="str">
        <f t="shared" si="11"/>
        <v>1400;Reverb Level 1;0;num</v>
      </c>
    </row>
    <row r="233" spans="17:23" x14ac:dyDescent="0.2">
      <c r="Q233" s="193" t="str">
        <f t="shared" si="9"/>
        <v>1177,"TAB #49, Lower Drawbar 5 1/3 to ADSR",2,103,0,127</v>
      </c>
      <c r="S233" s="35" t="s">
        <v>2462</v>
      </c>
      <c r="T233" s="6">
        <v>1401</v>
      </c>
      <c r="U233" s="6">
        <f t="shared" si="10"/>
        <v>4401</v>
      </c>
      <c r="V233" s="6" t="s">
        <v>799</v>
      </c>
      <c r="W233" s="443" t="str">
        <f t="shared" si="11"/>
        <v>1401;Reverb Level 2;0;num</v>
      </c>
    </row>
    <row r="234" spans="17:23" x14ac:dyDescent="0.2">
      <c r="Q234" s="193" t="str">
        <f t="shared" si="9"/>
        <v>1178,"TAB #50, Lower Drawbar 8 to ADSR",2,104,0,127</v>
      </c>
      <c r="S234" s="35" t="s">
        <v>2463</v>
      </c>
      <c r="T234" s="6">
        <v>1402</v>
      </c>
      <c r="U234" s="6">
        <f t="shared" si="10"/>
        <v>4402</v>
      </c>
      <c r="V234" s="6" t="s">
        <v>800</v>
      </c>
      <c r="W234" s="443" t="str">
        <f t="shared" si="11"/>
        <v>1402;Reverb Level 3;0;num</v>
      </c>
    </row>
    <row r="235" spans="17:23" x14ac:dyDescent="0.2">
      <c r="Q235" s="193" t="str">
        <f t="shared" si="9"/>
        <v>1179,"TAB #51, Lower Drawbar 4 to ADSR",2,105,0,127</v>
      </c>
      <c r="S235" s="35" t="s">
        <v>2464</v>
      </c>
      <c r="T235" s="6" t="s">
        <v>228</v>
      </c>
      <c r="U235" s="6" t="s">
        <v>228</v>
      </c>
      <c r="V235" s="6" t="s">
        <v>791</v>
      </c>
      <c r="W235" s="443" t="str">
        <f t="shared" si="11"/>
        <v>#;Rotary Live Control;0;num</v>
      </c>
    </row>
    <row r="236" spans="17:23" x14ac:dyDescent="0.2">
      <c r="Q236" s="193" t="str">
        <f t="shared" si="9"/>
        <v>1180,"TAB #52, Lower Drawbar 2 2/3 to ADSR",2,106,0,127</v>
      </c>
      <c r="S236" s="35" t="s">
        <v>2465</v>
      </c>
      <c r="T236" s="6">
        <v>1448</v>
      </c>
      <c r="U236" s="6">
        <f t="shared" si="10"/>
        <v>4448</v>
      </c>
      <c r="V236" s="6" t="s">
        <v>817</v>
      </c>
      <c r="W236" s="443" t="str">
        <f t="shared" si="11"/>
        <v>1448;Rotary Live Control, Horn Slow Time;0;num</v>
      </c>
    </row>
    <row r="237" spans="17:23" x14ac:dyDescent="0.2">
      <c r="Q237" s="193" t="str">
        <f t="shared" si="9"/>
        <v>1181,"TAB #53, Lower Drawbar 2 to ADSR",2,107,0,127</v>
      </c>
      <c r="S237" s="35" t="s">
        <v>2487</v>
      </c>
      <c r="T237" s="6">
        <v>1449</v>
      </c>
      <c r="U237" s="6">
        <f t="shared" si="10"/>
        <v>4449</v>
      </c>
      <c r="V237" s="6" t="s">
        <v>818</v>
      </c>
      <c r="W237" s="443" t="str">
        <f t="shared" si="11"/>
        <v>1449;Rotary Live Control, Rotor Slow Time;0;num</v>
      </c>
    </row>
    <row r="238" spans="17:23" x14ac:dyDescent="0.2">
      <c r="Q238" s="193" t="str">
        <f t="shared" si="9"/>
        <v>1182,"TAB #54, Lower Drawbar1 3/5 to ADSR",2,108,0,127</v>
      </c>
      <c r="S238" s="35" t="s">
        <v>2488</v>
      </c>
      <c r="T238" s="6">
        <v>1450</v>
      </c>
      <c r="U238" s="6">
        <f t="shared" si="10"/>
        <v>4450</v>
      </c>
      <c r="V238" s="6" t="s">
        <v>819</v>
      </c>
      <c r="W238" s="443" t="str">
        <f t="shared" si="11"/>
        <v>1450;Rotary Live Control, Horn Fast Time;0;num</v>
      </c>
    </row>
    <row r="239" spans="17:23" x14ac:dyDescent="0.2">
      <c r="Q239" s="193" t="str">
        <f t="shared" si="9"/>
        <v>1183,"TAB #55, Lower Drawbar 1 1/3 to ADSR",2,109,0,127</v>
      </c>
      <c r="S239" s="35" t="s">
        <v>2489</v>
      </c>
      <c r="T239" s="6">
        <v>1451</v>
      </c>
      <c r="U239" s="6">
        <f t="shared" si="10"/>
        <v>4451</v>
      </c>
      <c r="V239" s="6" t="s">
        <v>820</v>
      </c>
      <c r="W239" s="443" t="str">
        <f t="shared" si="11"/>
        <v>1451;Rotary Live Control, Rotor Fast Time;0;num</v>
      </c>
    </row>
    <row r="240" spans="17:23" x14ac:dyDescent="0.2">
      <c r="Q240" s="193" t="str">
        <f t="shared" si="9"/>
        <v>1184,"TAB #56, Lower Drawbar 1 to ADSR",2,110,0,127</v>
      </c>
      <c r="S240" s="35" t="s">
        <v>2490</v>
      </c>
      <c r="T240" s="6">
        <v>1452</v>
      </c>
      <c r="U240" s="6">
        <f t="shared" si="10"/>
        <v>4452</v>
      </c>
      <c r="V240" s="6" t="s">
        <v>821</v>
      </c>
      <c r="W240" s="443" t="str">
        <f t="shared" si="11"/>
        <v>1452;Rotary Live Control, Horn Ramp Up Time;0;num</v>
      </c>
    </row>
    <row r="241" spans="17:23" x14ac:dyDescent="0.2">
      <c r="Q241" s="193" t="str">
        <f t="shared" si="9"/>
        <v>1185,"TAB #57, Lower Mixture Drawbar 10 to ADSR",2,111,0,127</v>
      </c>
      <c r="S241" s="35" t="s">
        <v>2491</v>
      </c>
      <c r="T241" s="6">
        <v>1453</v>
      </c>
      <c r="U241" s="6">
        <f t="shared" si="10"/>
        <v>4453</v>
      </c>
      <c r="V241" s="6" t="s">
        <v>822</v>
      </c>
      <c r="W241" s="443" t="str">
        <f t="shared" si="11"/>
        <v>1453;Rotary Live Control, Rotor Ramp Up Time;0;num</v>
      </c>
    </row>
    <row r="242" spans="17:23" x14ac:dyDescent="0.2">
      <c r="Q242" s="193" t="str">
        <f t="shared" si="9"/>
        <v>1186,"TAB #58, Lower Mixture Drawbar 11 to ADSR",2,112,0,127</v>
      </c>
      <c r="S242" s="35" t="s">
        <v>2492</v>
      </c>
      <c r="T242" s="6">
        <v>1454</v>
      </c>
      <c r="U242" s="6">
        <f t="shared" si="10"/>
        <v>4454</v>
      </c>
      <c r="V242" s="6" t="s">
        <v>823</v>
      </c>
      <c r="W242" s="443" t="str">
        <f t="shared" si="11"/>
        <v>1454;Rotary Live Control, Horn Ramp Down Time;0;num</v>
      </c>
    </row>
    <row r="243" spans="17:23" x14ac:dyDescent="0.2">
      <c r="Q243" s="193" t="str">
        <f t="shared" si="9"/>
        <v>1187,"TAB #59, Lower Mixture Drawbar 12 to ADSR",2,113,0,127</v>
      </c>
      <c r="S243" s="35" t="s">
        <v>2493</v>
      </c>
      <c r="T243" s="6">
        <v>1455</v>
      </c>
      <c r="U243" s="6">
        <f t="shared" si="10"/>
        <v>4455</v>
      </c>
      <c r="V243" s="6" t="s">
        <v>824</v>
      </c>
      <c r="W243" s="443" t="str">
        <f t="shared" si="11"/>
        <v>1455;Rotary Live Control, Rotor Ramp Down Time;0;num</v>
      </c>
    </row>
    <row r="244" spans="17:23" x14ac:dyDescent="0.2">
      <c r="Q244" s="193" t="str">
        <f t="shared" si="9"/>
        <v>0,"",2,114,0,0</v>
      </c>
      <c r="S244" s="35" t="s">
        <v>2494</v>
      </c>
      <c r="T244" s="6">
        <v>1456</v>
      </c>
      <c r="U244" s="6">
        <f t="shared" si="10"/>
        <v>4456</v>
      </c>
      <c r="V244" s="6" t="s">
        <v>825</v>
      </c>
      <c r="W244" s="443" t="str">
        <f t="shared" si="11"/>
        <v>1456;Rotary Live Control, Speaker Throb Amount;0;num</v>
      </c>
    </row>
    <row r="245" spans="17:23" x14ac:dyDescent="0.2">
      <c r="Q245" s="193" t="str">
        <f t="shared" si="9"/>
        <v>0,"",2,115,0,0</v>
      </c>
      <c r="S245" s="35" t="s">
        <v>2495</v>
      </c>
      <c r="T245" s="6">
        <v>1457</v>
      </c>
      <c r="U245" s="6">
        <f t="shared" si="10"/>
        <v>4457</v>
      </c>
      <c r="V245" s="6" t="s">
        <v>826</v>
      </c>
      <c r="W245" s="443" t="str">
        <f t="shared" si="11"/>
        <v>1457;Rotary Live Control, Speaker Spread;0;num</v>
      </c>
    </row>
    <row r="246" spans="17:23" x14ac:dyDescent="0.2">
      <c r="Q246" s="193" t="str">
        <f t="shared" si="9"/>
        <v>0,"",2,116,0,0</v>
      </c>
      <c r="S246" s="35" t="s">
        <v>2496</v>
      </c>
      <c r="T246" s="6">
        <v>1458</v>
      </c>
      <c r="U246" s="6">
        <f t="shared" si="10"/>
        <v>4458</v>
      </c>
      <c r="V246" s="6" t="s">
        <v>827</v>
      </c>
      <c r="W246" s="443" t="str">
        <f t="shared" si="11"/>
        <v>1458;Rotary Live Control, Speaker Balance;0;num</v>
      </c>
    </row>
    <row r="247" spans="17:23" x14ac:dyDescent="0.2">
      <c r="Q247" s="193" t="str">
        <f t="shared" si="9"/>
        <v>0,"",2,117,0,0</v>
      </c>
      <c r="S247" s="35" t="s">
        <v>2497</v>
      </c>
      <c r="T247" s="6">
        <v>1459</v>
      </c>
      <c r="U247" s="6">
        <f t="shared" si="10"/>
        <v>4459</v>
      </c>
      <c r="V247" s="6" t="s">
        <v>2047</v>
      </c>
      <c r="W247" s="443" t="str">
        <f t="shared" si="11"/>
        <v>1459;Rotary Live Control, Sync PHR to Rotary Speed;0;num</v>
      </c>
    </row>
    <row r="248" spans="17:23" x14ac:dyDescent="0.2">
      <c r="Q248" s="193" t="str">
        <f t="shared" si="9"/>
        <v>0,"",2,118,0,0</v>
      </c>
      <c r="S248" s="35" t="s">
        <v>2498</v>
      </c>
      <c r="T248" s="6" t="s">
        <v>228</v>
      </c>
      <c r="U248" s="6" t="s">
        <v>228</v>
      </c>
      <c r="V248" s="6" t="s">
        <v>2752</v>
      </c>
      <c r="W248" s="443" t="str">
        <f t="shared" si="11"/>
        <v>#;Percussion Params;0;num</v>
      </c>
    </row>
    <row r="249" spans="17:23" x14ac:dyDescent="0.2">
      <c r="Q249" s="193" t="str">
        <f t="shared" si="9"/>
        <v>0,"",2,119,0,0</v>
      </c>
      <c r="S249" s="35" t="s">
        <v>2499</v>
      </c>
      <c r="T249" s="6">
        <v>1480</v>
      </c>
      <c r="U249" s="6">
        <f t="shared" si="10"/>
        <v>4480</v>
      </c>
      <c r="V249" s="6" t="s">
        <v>543</v>
      </c>
      <c r="W249" s="443" t="str">
        <f t="shared" si="11"/>
        <v>1480;Perc Norm Level;0;num</v>
      </c>
    </row>
    <row r="250" spans="17:23" x14ac:dyDescent="0.2">
      <c r="Q250" s="193" t="str">
        <f t="shared" si="9"/>
        <v>0,"",2,120,0,0</v>
      </c>
      <c r="S250" s="35" t="s">
        <v>2500</v>
      </c>
      <c r="T250" s="6">
        <v>1481</v>
      </c>
      <c r="U250" s="6">
        <f t="shared" si="10"/>
        <v>4481</v>
      </c>
      <c r="V250" s="6" t="s">
        <v>544</v>
      </c>
      <c r="W250" s="443" t="str">
        <f t="shared" si="11"/>
        <v>1481;Perc Soft Level;0;num</v>
      </c>
    </row>
    <row r="251" spans="17:23" x14ac:dyDescent="0.2">
      <c r="Q251" s="193" t="str">
        <f t="shared" si="9"/>
        <v>0,"",2,121,0,0</v>
      </c>
      <c r="S251" s="35" t="s">
        <v>2501</v>
      </c>
      <c r="T251" s="6">
        <v>1482</v>
      </c>
      <c r="U251" s="6">
        <f t="shared" si="10"/>
        <v>4482</v>
      </c>
      <c r="V251" s="6" t="s">
        <v>244</v>
      </c>
      <c r="W251" s="443" t="str">
        <f t="shared" si="11"/>
        <v>1482;Perc Long Time;0;num</v>
      </c>
    </row>
    <row r="252" spans="17:23" x14ac:dyDescent="0.2">
      <c r="Q252" s="193" t="str">
        <f t="shared" si="9"/>
        <v>0,"",2,122,0,0</v>
      </c>
      <c r="S252" s="35" t="s">
        <v>2502</v>
      </c>
      <c r="T252" s="6">
        <v>1483</v>
      </c>
      <c r="U252" s="6">
        <f t="shared" si="10"/>
        <v>4483</v>
      </c>
      <c r="V252" s="6" t="s">
        <v>245</v>
      </c>
      <c r="W252" s="443" t="str">
        <f t="shared" si="11"/>
        <v>1483;Perc Short Time;0;num</v>
      </c>
    </row>
    <row r="253" spans="17:23" x14ac:dyDescent="0.2">
      <c r="Q253" s="193" t="str">
        <f t="shared" si="9"/>
        <v>0,"All Notes Off",2,123,0,0</v>
      </c>
      <c r="S253" s="35" t="s">
        <v>2503</v>
      </c>
      <c r="T253" s="6">
        <v>1484</v>
      </c>
      <c r="U253" s="6">
        <f t="shared" si="10"/>
        <v>4484</v>
      </c>
      <c r="V253" s="6" t="s">
        <v>545</v>
      </c>
      <c r="W253" s="443" t="str">
        <f t="shared" si="11"/>
        <v>1484;Perc Muted Level;0;num</v>
      </c>
    </row>
    <row r="254" spans="17:23" x14ac:dyDescent="0.2">
      <c r="Q254" s="193" t="str">
        <f t="shared" si="9"/>
        <v>0,"",2,124,0,0</v>
      </c>
      <c r="S254" s="35" t="s">
        <v>2504</v>
      </c>
      <c r="T254" s="6">
        <v>1485</v>
      </c>
      <c r="U254" s="6">
        <f t="shared" si="10"/>
        <v>4485</v>
      </c>
      <c r="V254" s="6" t="s">
        <v>1323</v>
      </c>
      <c r="W254" s="443" t="str">
        <f t="shared" si="11"/>
        <v>1485;(RFU);0;num</v>
      </c>
    </row>
    <row r="255" spans="17:23" x14ac:dyDescent="0.2">
      <c r="Q255" s="193" t="str">
        <f t="shared" si="9"/>
        <v>0,"",2,125,0,0</v>
      </c>
      <c r="S255" s="35" t="s">
        <v>2505</v>
      </c>
      <c r="T255" s="6">
        <v>1486</v>
      </c>
      <c r="U255" s="6">
        <f t="shared" si="10"/>
        <v>4486</v>
      </c>
      <c r="V255" s="6" t="s">
        <v>546</v>
      </c>
      <c r="W255" s="443" t="str">
        <f t="shared" si="11"/>
        <v>1486;Perc Precharge Time;0;num</v>
      </c>
    </row>
    <row r="256" spans="17:23" x14ac:dyDescent="0.2">
      <c r="Q256" s="193" t="str">
        <f t="shared" si="9"/>
        <v>0,"",2,126,0,0</v>
      </c>
      <c r="S256" s="35" t="s">
        <v>2506</v>
      </c>
      <c r="T256" s="6">
        <v>1487</v>
      </c>
      <c r="U256" s="6">
        <f t="shared" si="10"/>
        <v>4487</v>
      </c>
      <c r="V256" s="6" t="s">
        <v>1323</v>
      </c>
      <c r="W256" s="443" t="str">
        <f t="shared" si="11"/>
        <v>1487;(RFU);0;num</v>
      </c>
    </row>
    <row r="257" spans="17:23" x14ac:dyDescent="0.2">
      <c r="Q257" s="193" t="str">
        <f t="shared" si="9"/>
        <v>0,"",2,127,0,0</v>
      </c>
      <c r="S257" s="35" t="s">
        <v>2507</v>
      </c>
      <c r="T257" s="6">
        <v>1490</v>
      </c>
      <c r="U257" s="6">
        <f t="shared" si="10"/>
        <v>4490</v>
      </c>
      <c r="V257" s="6" t="s">
        <v>547</v>
      </c>
      <c r="W257" s="443" t="str">
        <f t="shared" si="11"/>
        <v>1490;GM2 Synth Volume;0;num</v>
      </c>
    </row>
    <row r="258" spans="17:23" x14ac:dyDescent="0.2">
      <c r="Q258" s="245" t="str">
        <f>CONCATENATE(J3,",","""",K3,"""",",",3,",",I3,",0,",L3)</f>
        <v>0,"Bank Select",3,0,0,0</v>
      </c>
      <c r="S258" s="35" t="s">
        <v>2508</v>
      </c>
      <c r="T258" s="6">
        <v>1491</v>
      </c>
      <c r="U258" s="6">
        <f t="shared" si="10"/>
        <v>4491</v>
      </c>
      <c r="V258" s="6" t="s">
        <v>1111</v>
      </c>
      <c r="W258" s="443" t="str">
        <f t="shared" si="11"/>
        <v>1491;Relative Organ Volume;0;num</v>
      </c>
    </row>
    <row r="259" spans="17:23" x14ac:dyDescent="0.2">
      <c r="Q259" s="245" t="str">
        <f t="shared" ref="Q259:Q322" si="12">CONCATENATE(J4,",","""",K4,"""",",",3,",",I4,",0,",L4)</f>
        <v>0,"Modulation Wheel",3,1,0,0</v>
      </c>
      <c r="S259" s="35" t="s">
        <v>2509</v>
      </c>
      <c r="T259" s="6">
        <v>1492</v>
      </c>
      <c r="U259" s="6">
        <f t="shared" ref="U259:U306" si="13">T259+3000</f>
        <v>4492</v>
      </c>
      <c r="V259" s="6" t="s">
        <v>1024</v>
      </c>
      <c r="W259" s="443" t="str">
        <f t="shared" ref="W259:W306" si="14">CONCATENATE(T259,";",V259,";0;num")</f>
        <v>1492;H100 Harp Sustain Time;0;num</v>
      </c>
    </row>
    <row r="260" spans="17:23" x14ac:dyDescent="0.2">
      <c r="Q260" s="245" t="str">
        <f t="shared" si="12"/>
        <v>0,"",3,2,0,0</v>
      </c>
      <c r="S260" s="35" t="s">
        <v>2510</v>
      </c>
      <c r="T260" s="6">
        <v>1493</v>
      </c>
      <c r="U260" s="6">
        <f t="shared" si="13"/>
        <v>4493</v>
      </c>
      <c r="V260" s="6" t="s">
        <v>1088</v>
      </c>
      <c r="W260" s="443" t="str">
        <f t="shared" si="14"/>
        <v>1493;H100 2nd Voice Volume;0;num</v>
      </c>
    </row>
    <row r="261" spans="17:23" x14ac:dyDescent="0.2">
      <c r="Q261" s="245" t="str">
        <f t="shared" si="12"/>
        <v>0,"",3,3,0,0</v>
      </c>
      <c r="S261" s="35" t="s">
        <v>2511</v>
      </c>
      <c r="T261" s="6">
        <v>1494</v>
      </c>
      <c r="U261" s="6">
        <f t="shared" si="13"/>
        <v>4494</v>
      </c>
      <c r="V261" s="6" t="s">
        <v>1323</v>
      </c>
      <c r="W261" s="443" t="str">
        <f t="shared" si="14"/>
        <v>1494;(RFU);0;num</v>
      </c>
    </row>
    <row r="262" spans="17:23" x14ac:dyDescent="0.2">
      <c r="Q262" s="245" t="str">
        <f t="shared" si="12"/>
        <v>0,"",3,4,0,0</v>
      </c>
      <c r="S262" s="35" t="s">
        <v>2512</v>
      </c>
      <c r="T262" s="6" t="s">
        <v>228</v>
      </c>
      <c r="U262" s="6" t="s">
        <v>228</v>
      </c>
      <c r="V262" s="6" t="s">
        <v>2753</v>
      </c>
      <c r="W262" s="443" t="str">
        <f t="shared" si="14"/>
        <v>#;Special Functions;0;num</v>
      </c>
    </row>
    <row r="263" spans="17:23" x14ac:dyDescent="0.2">
      <c r="Q263" s="245" t="str">
        <f t="shared" si="12"/>
        <v>0,"",3,5,0,0</v>
      </c>
      <c r="S263" s="35" t="s">
        <v>2513</v>
      </c>
      <c r="T263" s="6">
        <v>1600</v>
      </c>
      <c r="U263" s="6">
        <f t="shared" si="13"/>
        <v>4600</v>
      </c>
      <c r="V263" s="6" t="s">
        <v>2754</v>
      </c>
      <c r="W263" s="443" t="str">
        <f t="shared" si="14"/>
        <v>1600;Swell Pedal (alternative);0;num</v>
      </c>
    </row>
    <row r="264" spans="17:23" x14ac:dyDescent="0.2">
      <c r="Q264" s="245" t="str">
        <f t="shared" si="12"/>
        <v>0,"NRPN/RPN Data MSB",3,6,0,127</v>
      </c>
      <c r="S264" s="35" t="s">
        <v>2514</v>
      </c>
      <c r="T264" s="6">
        <v>1605</v>
      </c>
      <c r="U264" s="6">
        <f t="shared" si="13"/>
        <v>4605</v>
      </c>
      <c r="V264" s="6" t="s">
        <v>2070</v>
      </c>
      <c r="W264" s="443" t="str">
        <f t="shared" si="14"/>
        <v>1605;Store Current Preset (127);0;num</v>
      </c>
    </row>
    <row r="265" spans="17:23" x14ac:dyDescent="0.2">
      <c r="Q265" s="245" t="str">
        <f t="shared" si="12"/>
        <v>0,"Volume",3,7,0,127</v>
      </c>
      <c r="S265" s="35" t="s">
        <v>2515</v>
      </c>
      <c r="T265" s="6">
        <v>1606</v>
      </c>
      <c r="U265" s="6">
        <f t="shared" si="13"/>
        <v>4606</v>
      </c>
      <c r="V265" s="6" t="s">
        <v>2069</v>
      </c>
      <c r="W265" s="443" t="str">
        <f t="shared" si="14"/>
        <v>1606;Store Current Upper Voice (127);0;num</v>
      </c>
    </row>
    <row r="266" spans="17:23" x14ac:dyDescent="0.2">
      <c r="Q266" s="245" t="str">
        <f t="shared" si="12"/>
        <v>0,"",3,8,0,0</v>
      </c>
      <c r="S266" s="35" t="s">
        <v>2516</v>
      </c>
      <c r="T266" s="6">
        <v>1607</v>
      </c>
      <c r="U266" s="6">
        <f t="shared" si="13"/>
        <v>4607</v>
      </c>
      <c r="V266" s="6" t="s">
        <v>2071</v>
      </c>
      <c r="W266" s="443" t="str">
        <f t="shared" si="14"/>
        <v>1607;Store Current Lower Voice (127);0;num</v>
      </c>
    </row>
    <row r="267" spans="17:23" x14ac:dyDescent="0.2">
      <c r="Q267" s="245" t="str">
        <f t="shared" si="12"/>
        <v>1084,"Pedal Volume",3,9,0,127</v>
      </c>
      <c r="S267" s="35" t="s">
        <v>2517</v>
      </c>
      <c r="T267" s="6">
        <v>1608</v>
      </c>
      <c r="U267" s="6">
        <f t="shared" si="13"/>
        <v>4608</v>
      </c>
      <c r="V267" s="6" t="s">
        <v>2072</v>
      </c>
      <c r="W267" s="443" t="str">
        <f t="shared" si="14"/>
        <v>1608;Store Current Pedal Voice (127);0;num</v>
      </c>
    </row>
    <row r="268" spans="17:23" x14ac:dyDescent="0.2">
      <c r="Q268" s="245" t="str">
        <f t="shared" si="12"/>
        <v>0,"",3,10,0,0</v>
      </c>
      <c r="S268" s="35" t="s">
        <v>2518</v>
      </c>
      <c r="T268" s="6">
        <v>1609</v>
      </c>
      <c r="U268" s="6">
        <f t="shared" si="13"/>
        <v>4609</v>
      </c>
      <c r="V268" s="6" t="s">
        <v>2068</v>
      </c>
      <c r="W268" s="443" t="str">
        <f t="shared" si="14"/>
        <v>1609;Preset/Voice Store Request;0;num</v>
      </c>
    </row>
    <row r="269" spans="17:23" x14ac:dyDescent="0.2">
      <c r="Q269" s="245" t="str">
        <f t="shared" si="12"/>
        <v>0,"Expression Pedal",3,11,0,127</v>
      </c>
      <c r="S269" s="35" t="s">
        <v>2519</v>
      </c>
      <c r="T269" s="6">
        <v>1610</v>
      </c>
      <c r="U269" s="6">
        <f t="shared" si="13"/>
        <v>4610</v>
      </c>
      <c r="V269" s="6" t="s">
        <v>2121</v>
      </c>
      <c r="W269" s="443" t="str">
        <f t="shared" si="14"/>
        <v>1610;Binary Respone einschalten (OSC);0;num</v>
      </c>
    </row>
    <row r="270" spans="17:23" x14ac:dyDescent="0.2">
      <c r="Q270" s="245" t="str">
        <f t="shared" si="12"/>
        <v>1032,"DB #32, Pedal Drawbar 16",3,12,0,127</v>
      </c>
      <c r="S270" s="35" t="s">
        <v>2520</v>
      </c>
      <c r="T270" s="6">
        <v>1620</v>
      </c>
      <c r="U270" s="6">
        <f t="shared" si="13"/>
        <v>4620</v>
      </c>
      <c r="V270" s="6" t="s">
        <v>2084</v>
      </c>
      <c r="W270" s="443" t="str">
        <f t="shared" si="14"/>
        <v>1620;Dec Overall/Common Preset;0;num</v>
      </c>
    </row>
    <row r="271" spans="17:23" x14ac:dyDescent="0.2">
      <c r="Q271" s="245" t="str">
        <f t="shared" si="12"/>
        <v>1033,"DB #33, Pedal Drawbar 5 1/3",3,13,0,127</v>
      </c>
      <c r="S271" s="35" t="s">
        <v>2521</v>
      </c>
      <c r="T271" s="6">
        <v>1621</v>
      </c>
      <c r="U271" s="6">
        <f t="shared" si="13"/>
        <v>4621</v>
      </c>
      <c r="V271" s="6" t="s">
        <v>2085</v>
      </c>
      <c r="W271" s="443" t="str">
        <f t="shared" si="14"/>
        <v>1621;Inc Overall/Common Preset;0;num</v>
      </c>
    </row>
    <row r="272" spans="17:23" x14ac:dyDescent="0.2">
      <c r="Q272" s="245" t="str">
        <f t="shared" si="12"/>
        <v>1034,"DB #34, Pedal Drawbar 8",3,14,0,127</v>
      </c>
      <c r="S272" s="35" t="s">
        <v>2522</v>
      </c>
      <c r="T272" s="6">
        <v>1622</v>
      </c>
      <c r="U272" s="6">
        <f t="shared" si="13"/>
        <v>4622</v>
      </c>
      <c r="V272" s="6" t="s">
        <v>2082</v>
      </c>
      <c r="W272" s="443" t="str">
        <f t="shared" si="14"/>
        <v>1622;Dec Upper Voice;0;num</v>
      </c>
    </row>
    <row r="273" spans="17:23" x14ac:dyDescent="0.2">
      <c r="Q273" s="245" t="str">
        <f t="shared" si="12"/>
        <v>1035,"DB #35, Pedal Drawbar 4",3,15,0,127</v>
      </c>
      <c r="S273" s="35" t="s">
        <v>2523</v>
      </c>
      <c r="T273" s="6">
        <v>1623</v>
      </c>
      <c r="U273" s="6">
        <f t="shared" si="13"/>
        <v>4623</v>
      </c>
      <c r="V273" s="6" t="s">
        <v>2083</v>
      </c>
      <c r="W273" s="443" t="str">
        <f t="shared" si="14"/>
        <v>1623;Inc Upper Voice;0;num</v>
      </c>
    </row>
    <row r="274" spans="17:23" x14ac:dyDescent="0.2">
      <c r="Q274" s="245" t="str">
        <f t="shared" si="12"/>
        <v>1036,"DB #36, Pedal Drawbar 2 2/3",3,16,0,127</v>
      </c>
      <c r="S274" s="35" t="s">
        <v>2524</v>
      </c>
      <c r="T274" s="6">
        <v>1624</v>
      </c>
      <c r="U274" s="6">
        <f t="shared" si="13"/>
        <v>4624</v>
      </c>
      <c r="V274" s="6" t="s">
        <v>2078</v>
      </c>
      <c r="W274" s="443" t="str">
        <f t="shared" si="14"/>
        <v>1624;Dec Lower Voice;0;num</v>
      </c>
    </row>
    <row r="275" spans="17:23" x14ac:dyDescent="0.2">
      <c r="Q275" s="245" t="str">
        <f t="shared" si="12"/>
        <v>1037,"DB #37, Pedal Drawbar 2",3,17,0,127</v>
      </c>
      <c r="S275" s="35" t="s">
        <v>2525</v>
      </c>
      <c r="T275" s="6">
        <v>1625</v>
      </c>
      <c r="U275" s="6">
        <f t="shared" si="13"/>
        <v>4625</v>
      </c>
      <c r="V275" s="6" t="s">
        <v>2079</v>
      </c>
      <c r="W275" s="443" t="str">
        <f t="shared" si="14"/>
        <v>1625;Inc Lower Voice;0;num</v>
      </c>
    </row>
    <row r="276" spans="17:23" x14ac:dyDescent="0.2">
      <c r="Q276" s="245" t="str">
        <f t="shared" si="12"/>
        <v>1038,"DB #38, Pedal Drawbar 1 3/5",3,18,0,127</v>
      </c>
      <c r="S276" s="35" t="s">
        <v>2526</v>
      </c>
      <c r="T276" s="6">
        <v>1626</v>
      </c>
      <c r="U276" s="6">
        <f t="shared" si="13"/>
        <v>4626</v>
      </c>
      <c r="V276" s="6" t="s">
        <v>2081</v>
      </c>
      <c r="W276" s="443" t="str">
        <f t="shared" si="14"/>
        <v>1626;Dec Pedal Voice;0;num</v>
      </c>
    </row>
    <row r="277" spans="17:23" x14ac:dyDescent="0.2">
      <c r="Q277" s="245" t="str">
        <f t="shared" si="12"/>
        <v>1039,"DB #39, Pedal Drawbar 1 1/3",3,19,0,127</v>
      </c>
      <c r="S277" s="35" t="s">
        <v>2527</v>
      </c>
      <c r="T277" s="6">
        <v>1627</v>
      </c>
      <c r="U277" s="6">
        <f t="shared" si="13"/>
        <v>4627</v>
      </c>
      <c r="V277" s="6" t="s">
        <v>2080</v>
      </c>
      <c r="W277" s="443" t="str">
        <f t="shared" si="14"/>
        <v>1627;Inc Pedal Voice;0;num</v>
      </c>
    </row>
    <row r="278" spans="17:23" x14ac:dyDescent="0.2">
      <c r="Q278" s="245" t="str">
        <f t="shared" si="12"/>
        <v>1040,"DB #40, Pedal Drawbar 1",3,20,0,127</v>
      </c>
      <c r="S278" s="35" t="s">
        <v>2528</v>
      </c>
      <c r="T278" s="6">
        <v>1628</v>
      </c>
      <c r="U278" s="6">
        <f t="shared" si="13"/>
        <v>4628</v>
      </c>
      <c r="V278" s="6" t="s">
        <v>2097</v>
      </c>
      <c r="W278" s="443" t="str">
        <f t="shared" si="14"/>
        <v>1628;Dec Upper GM Voice 1;0;num</v>
      </c>
    </row>
    <row r="279" spans="17:23" x14ac:dyDescent="0.2">
      <c r="Q279" s="245" t="str">
        <f t="shared" si="12"/>
        <v>1041,"DB #41, Pedal Mixture Drawbar 10",3,21,0,127</v>
      </c>
      <c r="S279" s="35" t="s">
        <v>2529</v>
      </c>
      <c r="T279" s="6">
        <v>1629</v>
      </c>
      <c r="U279" s="6">
        <f t="shared" si="13"/>
        <v>4629</v>
      </c>
      <c r="V279" s="6" t="s">
        <v>2098</v>
      </c>
      <c r="W279" s="443" t="str">
        <f t="shared" si="14"/>
        <v>1629;Inc Upper GM Voice 1;0;num</v>
      </c>
    </row>
    <row r="280" spans="17:23" x14ac:dyDescent="0.2">
      <c r="Q280" s="245" t="str">
        <f t="shared" si="12"/>
        <v>1042,"DB #42, Pedal Mixture Drawbar 11",3,22,0,127</v>
      </c>
      <c r="S280" s="35" t="s">
        <v>2530</v>
      </c>
      <c r="T280" s="6">
        <v>1630</v>
      </c>
      <c r="U280" s="6">
        <f t="shared" si="13"/>
        <v>4630</v>
      </c>
      <c r="V280" s="6" t="s">
        <v>2099</v>
      </c>
      <c r="W280" s="443" t="str">
        <f t="shared" si="14"/>
        <v>1630;Dec Upper GM Voice 2;0;num</v>
      </c>
    </row>
    <row r="281" spans="17:23" x14ac:dyDescent="0.2">
      <c r="Q281" s="245" t="str">
        <f t="shared" si="12"/>
        <v>1043,"DB #43, Pedal Mixture Drawbar 12",3,23,0,127</v>
      </c>
      <c r="S281" s="35" t="s">
        <v>2531</v>
      </c>
      <c r="T281" s="6">
        <v>1631</v>
      </c>
      <c r="U281" s="6">
        <f t="shared" si="13"/>
        <v>4631</v>
      </c>
      <c r="V281" s="6" t="s">
        <v>2100</v>
      </c>
      <c r="W281" s="443" t="str">
        <f t="shared" si="14"/>
        <v>1631;Inc Upper GM Voice 2;0;num</v>
      </c>
    </row>
    <row r="282" spans="17:23" x14ac:dyDescent="0.2">
      <c r="Q282" s="245" t="str">
        <f t="shared" si="12"/>
        <v>0,"",3,24,0,127</v>
      </c>
      <c r="S282" s="35" t="s">
        <v>2532</v>
      </c>
      <c r="T282" s="6">
        <v>1632</v>
      </c>
      <c r="U282" s="6">
        <f t="shared" si="13"/>
        <v>4632</v>
      </c>
      <c r="V282" s="6" t="s">
        <v>2101</v>
      </c>
      <c r="W282" s="443" t="str">
        <f t="shared" si="14"/>
        <v>1632;Dec Lower GM Voice 1;0;num</v>
      </c>
    </row>
    <row r="283" spans="17:23" x14ac:dyDescent="0.2">
      <c r="Q283" s="245" t="str">
        <f t="shared" si="12"/>
        <v>1064,"DB #64, Pedal Attack",3,25,0,127</v>
      </c>
      <c r="S283" s="35" t="s">
        <v>2533</v>
      </c>
      <c r="T283" s="6">
        <v>1633</v>
      </c>
      <c r="U283" s="6">
        <f t="shared" si="13"/>
        <v>4633</v>
      </c>
      <c r="V283" s="6" t="s">
        <v>2102</v>
      </c>
      <c r="W283" s="443" t="str">
        <f t="shared" si="14"/>
        <v>1633;Inc Lower GM Voice 1;0;num</v>
      </c>
    </row>
    <row r="284" spans="17:23" x14ac:dyDescent="0.2">
      <c r="Q284" s="245" t="str">
        <f t="shared" si="12"/>
        <v>1065,"DB #65, Pedal Decay",3,26,0,127</v>
      </c>
      <c r="S284" s="35" t="s">
        <v>2534</v>
      </c>
      <c r="T284" s="6">
        <v>1634</v>
      </c>
      <c r="U284" s="6">
        <f t="shared" si="13"/>
        <v>4634</v>
      </c>
      <c r="V284" s="6" t="s">
        <v>2103</v>
      </c>
      <c r="W284" s="443" t="str">
        <f t="shared" si="14"/>
        <v>1634;Dec Lower GM Voice 2;0;num</v>
      </c>
    </row>
    <row r="285" spans="17:23" x14ac:dyDescent="0.2">
      <c r="Q285" s="245" t="str">
        <f t="shared" si="12"/>
        <v>1066,"DB #66, Pedal Sustain",3,27,0,127</v>
      </c>
      <c r="S285" s="35" t="s">
        <v>2535</v>
      </c>
      <c r="T285" s="6">
        <v>1635</v>
      </c>
      <c r="U285" s="6">
        <f t="shared" si="13"/>
        <v>4635</v>
      </c>
      <c r="V285" s="6" t="s">
        <v>2104</v>
      </c>
      <c r="W285" s="443" t="str">
        <f t="shared" si="14"/>
        <v>1635;Inc Lower GM Voice 2;0;num</v>
      </c>
    </row>
    <row r="286" spans="17:23" x14ac:dyDescent="0.2">
      <c r="Q286" s="245" t="str">
        <f t="shared" si="12"/>
        <v>1067,"DB #67, Pedal Release",3,28,0,127</v>
      </c>
      <c r="S286" s="35" t="s">
        <v>2486</v>
      </c>
      <c r="T286" s="6">
        <v>1636</v>
      </c>
      <c r="U286" s="6">
        <f t="shared" si="13"/>
        <v>4636</v>
      </c>
      <c r="V286" s="6" t="s">
        <v>2106</v>
      </c>
      <c r="W286" s="443" t="str">
        <f t="shared" si="14"/>
        <v>1636;Dec Pedal GM Voice 1;0;num</v>
      </c>
    </row>
    <row r="287" spans="17:23" x14ac:dyDescent="0.2">
      <c r="Q287" s="245" t="str">
        <f t="shared" si="12"/>
        <v>1068,"DB #68, Pedal ADSR Harmonic Decay",3,29,0,127</v>
      </c>
      <c r="S287" s="35" t="s">
        <v>2542</v>
      </c>
      <c r="T287" s="6">
        <v>1637</v>
      </c>
      <c r="U287" s="6">
        <f t="shared" si="13"/>
        <v>4637</v>
      </c>
      <c r="V287" s="6" t="s">
        <v>2107</v>
      </c>
      <c r="W287" s="443" t="str">
        <f t="shared" si="14"/>
        <v>1637;Inc Pedal GM Voice 1;0;num</v>
      </c>
    </row>
    <row r="288" spans="17:23" x14ac:dyDescent="0.2">
      <c r="Q288" s="245" t="str">
        <f t="shared" si="12"/>
        <v>0,"",3,30,0,0</v>
      </c>
      <c r="S288" s="35" t="s">
        <v>2547</v>
      </c>
      <c r="T288" s="6">
        <v>1638</v>
      </c>
      <c r="U288" s="6">
        <f t="shared" si="13"/>
        <v>4638</v>
      </c>
      <c r="V288" s="6" t="s">
        <v>2108</v>
      </c>
      <c r="W288" s="443" t="str">
        <f t="shared" si="14"/>
        <v>1638;Dec Pedal GM Voice 2;0;num</v>
      </c>
    </row>
    <row r="289" spans="17:23" x14ac:dyDescent="0.2">
      <c r="Q289" s="245" t="str">
        <f t="shared" si="12"/>
        <v>0,"",3,31,0,0</v>
      </c>
      <c r="S289" s="35" t="s">
        <v>2546</v>
      </c>
      <c r="T289" s="6">
        <v>1639</v>
      </c>
      <c r="U289" s="6">
        <f t="shared" si="13"/>
        <v>4639</v>
      </c>
      <c r="V289" s="6" t="s">
        <v>2109</v>
      </c>
      <c r="W289" s="443" t="str">
        <f t="shared" si="14"/>
        <v>1639;Inc Pedal GM Voice 2;0;num</v>
      </c>
    </row>
    <row r="290" spans="17:23" x14ac:dyDescent="0.2">
      <c r="Q290" s="245" t="str">
        <f t="shared" si="12"/>
        <v>0,"Bank Select",3,32,0,0</v>
      </c>
      <c r="S290" s="35" t="s">
        <v>2545</v>
      </c>
      <c r="T290" s="6">
        <v>1640</v>
      </c>
      <c r="U290" s="6">
        <f t="shared" si="13"/>
        <v>4640</v>
      </c>
      <c r="V290" s="6" t="s">
        <v>2123</v>
      </c>
      <c r="W290" s="443" t="str">
        <f t="shared" si="14"/>
        <v>1640;Send only: StoreRequest LED (64 = Blink);0;num</v>
      </c>
    </row>
    <row r="291" spans="17:23" x14ac:dyDescent="0.2">
      <c r="Q291" s="245" t="str">
        <f t="shared" si="12"/>
        <v>1240,"Pedal GM Layer 1 Voice",3,33,0,127</v>
      </c>
      <c r="S291" s="35" t="s">
        <v>2544</v>
      </c>
      <c r="T291" s="6">
        <v>1649</v>
      </c>
      <c r="U291" s="6">
        <f t="shared" si="13"/>
        <v>4649</v>
      </c>
      <c r="V291" s="6" t="s">
        <v>2124</v>
      </c>
      <c r="W291" s="443" t="str">
        <f t="shared" si="14"/>
        <v>1649;Send only: Connected LED (64 = Blink);0;num</v>
      </c>
    </row>
    <row r="292" spans="17:23" x14ac:dyDescent="0.2">
      <c r="Q292" s="245" t="str">
        <f t="shared" si="12"/>
        <v>1241,"Pedal GM Layer 1 Level",3,34,0,127</v>
      </c>
      <c r="S292" s="35" t="s">
        <v>2543</v>
      </c>
      <c r="T292" s="6">
        <v>1650</v>
      </c>
      <c r="U292" s="6">
        <f t="shared" si="13"/>
        <v>4650</v>
      </c>
      <c r="V292" s="6" t="s">
        <v>2211</v>
      </c>
      <c r="W292" s="443" t="str">
        <f t="shared" si="14"/>
        <v>1650;Page Select 0..8, Start Page;0;num</v>
      </c>
    </row>
    <row r="293" spans="17:23" x14ac:dyDescent="0.2">
      <c r="Q293" s="245" t="str">
        <f t="shared" si="12"/>
        <v>1242,"Pedal GM Layer 1 Harmonic",3,35,0,5</v>
      </c>
      <c r="T293" s="6">
        <v>1651</v>
      </c>
      <c r="U293" s="6">
        <f t="shared" si="13"/>
        <v>4651</v>
      </c>
      <c r="V293" s="6" t="s">
        <v>2218</v>
      </c>
      <c r="W293" s="443" t="str">
        <f t="shared" si="14"/>
        <v>1651;B3 Page/Preconfig (MIDI);0;num</v>
      </c>
    </row>
    <row r="294" spans="17:23" x14ac:dyDescent="0.2">
      <c r="Q294" s="245" t="str">
        <f t="shared" si="12"/>
        <v>1243,"Pedal GM Layer 2 Voice",3,36,0,127</v>
      </c>
      <c r="T294" s="6">
        <v>1652</v>
      </c>
      <c r="U294" s="6">
        <f t="shared" si="13"/>
        <v>4652</v>
      </c>
      <c r="V294" s="6" t="s">
        <v>2219</v>
      </c>
      <c r="W294" s="443" t="str">
        <f t="shared" si="14"/>
        <v>1652;H100 Page/Preconfig (MIDI);0;num</v>
      </c>
    </row>
    <row r="295" spans="17:23" x14ac:dyDescent="0.2">
      <c r="Q295" s="245" t="str">
        <f t="shared" si="12"/>
        <v>1244,"Pedal GM Layer 2 Level",3,37,0,127</v>
      </c>
      <c r="T295" s="6">
        <v>1653</v>
      </c>
      <c r="U295" s="6">
        <f t="shared" si="13"/>
        <v>4653</v>
      </c>
      <c r="V295" s="6" t="s">
        <v>2220</v>
      </c>
      <c r="W295" s="443" t="str">
        <f t="shared" si="14"/>
        <v>1653;EG Mode 1 Page/Preconfig (MIDI);0;num</v>
      </c>
    </row>
    <row r="296" spans="17:23" x14ac:dyDescent="0.2">
      <c r="Q296" s="245" t="str">
        <f t="shared" si="12"/>
        <v>1245,"Pedal GM Layer 2 Harmonic",3,38,0,5</v>
      </c>
      <c r="T296" s="6">
        <v>1654</v>
      </c>
      <c r="U296" s="6">
        <f t="shared" si="13"/>
        <v>4654</v>
      </c>
      <c r="V296" s="6" t="s">
        <v>2221</v>
      </c>
      <c r="W296" s="443" t="str">
        <f t="shared" si="14"/>
        <v>1654;EG Mode 2 Page/Preconfig (MIDI);0;num</v>
      </c>
    </row>
    <row r="297" spans="17:23" x14ac:dyDescent="0.2">
      <c r="Q297" s="245" t="str">
        <f t="shared" si="12"/>
        <v>1246,"Pedal GM Layer 2 Detune",3,39,0,127</v>
      </c>
      <c r="T297" s="6" t="s">
        <v>228</v>
      </c>
      <c r="U297" s="6" t="s">
        <v>228</v>
      </c>
      <c r="V297" s="6" t="s">
        <v>2755</v>
      </c>
      <c r="W297" s="443" t="str">
        <f t="shared" si="14"/>
        <v>#;Special Range Functions;0;num</v>
      </c>
    </row>
    <row r="298" spans="17:23" x14ac:dyDescent="0.2">
      <c r="Q298" s="245" t="str">
        <f t="shared" si="12"/>
        <v>0,"",3,40,0,0</v>
      </c>
      <c r="T298" s="6">
        <v>1680</v>
      </c>
      <c r="U298" s="6">
        <f t="shared" si="13"/>
        <v>4680</v>
      </c>
      <c r="V298" s="6" t="s">
        <v>2536</v>
      </c>
      <c r="W298" s="443" t="str">
        <f t="shared" si="14"/>
        <v>1680;Set Vibrato to V1;0;num</v>
      </c>
    </row>
    <row r="299" spans="17:23" x14ac:dyDescent="0.2">
      <c r="Q299" s="245" t="str">
        <f t="shared" si="12"/>
        <v>1072,"DB #72, Pedal Drawbar 16 AutoMix",3,41,0,127</v>
      </c>
      <c r="T299" s="6">
        <v>1681</v>
      </c>
      <c r="U299" s="6">
        <f t="shared" si="13"/>
        <v>4681</v>
      </c>
      <c r="V299" s="6" t="s">
        <v>2539</v>
      </c>
      <c r="W299" s="443" t="str">
        <f t="shared" si="14"/>
        <v>1681;Set Vibrato to C1;0;num</v>
      </c>
    </row>
    <row r="300" spans="17:23" x14ac:dyDescent="0.2">
      <c r="Q300" s="245" t="str">
        <f t="shared" si="12"/>
        <v>1073,"DB #73, Pedal Drawbar 16H AutoMix",3,42,0,127</v>
      </c>
      <c r="T300" s="6">
        <v>1682</v>
      </c>
      <c r="U300" s="6">
        <f t="shared" si="13"/>
        <v>4682</v>
      </c>
      <c r="V300" s="6" t="s">
        <v>2537</v>
      </c>
      <c r="W300" s="443" t="str">
        <f t="shared" si="14"/>
        <v>1682;Set Vibrato to V2;0;num</v>
      </c>
    </row>
    <row r="301" spans="17:23" x14ac:dyDescent="0.2">
      <c r="Q301" s="245" t="str">
        <f t="shared" si="12"/>
        <v>1074,"DB #74, Pedal Drawbar 8 AutoMix",3,43,0,127</v>
      </c>
      <c r="T301" s="6">
        <v>1683</v>
      </c>
      <c r="U301" s="6">
        <f t="shared" si="13"/>
        <v>4683</v>
      </c>
      <c r="V301" s="6" t="s">
        <v>2540</v>
      </c>
      <c r="W301" s="443" t="str">
        <f t="shared" si="14"/>
        <v>1683;Set Vibrato to C2;0;num</v>
      </c>
    </row>
    <row r="302" spans="17:23" x14ac:dyDescent="0.2">
      <c r="Q302" s="245" t="str">
        <f t="shared" si="12"/>
        <v>1075,"DB #75, Pedal Drawbar 8H AutoMix",3,44,0,127</v>
      </c>
      <c r="T302" s="6">
        <v>1684</v>
      </c>
      <c r="U302" s="6">
        <f t="shared" si="13"/>
        <v>4684</v>
      </c>
      <c r="V302" s="6" t="s">
        <v>2538</v>
      </c>
      <c r="W302" s="443" t="str">
        <f t="shared" si="14"/>
        <v>1684;Set Vibrato to V3;0;num</v>
      </c>
    </row>
    <row r="303" spans="17:23" x14ac:dyDescent="0.2">
      <c r="Q303" s="245" t="str">
        <f t="shared" si="12"/>
        <v>0,"",3,45,0,0</v>
      </c>
      <c r="T303" s="6">
        <v>1685</v>
      </c>
      <c r="U303" s="6">
        <f t="shared" si="13"/>
        <v>4685</v>
      </c>
      <c r="V303" s="6" t="s">
        <v>2541</v>
      </c>
      <c r="W303" s="443" t="str">
        <f t="shared" si="14"/>
        <v>1685;Set Vibrato to C3;0;num</v>
      </c>
    </row>
    <row r="304" spans="17:23" x14ac:dyDescent="0.2">
      <c r="Q304" s="245" t="str">
        <f t="shared" si="12"/>
        <v>1320,"Pre-Emphasis (Treble Gain)",3,46,0,127</v>
      </c>
      <c r="T304" s="6">
        <v>1686</v>
      </c>
      <c r="U304" s="6">
        <f t="shared" si="13"/>
        <v>4686</v>
      </c>
      <c r="V304" s="6" t="s">
        <v>2756</v>
      </c>
      <c r="W304" s="443" t="str">
        <f t="shared" si="14"/>
        <v>1686;Set Rotary to SLOW;0;num</v>
      </c>
    </row>
    <row r="305" spans="17:23" x14ac:dyDescent="0.2">
      <c r="Q305" s="245" t="str">
        <f t="shared" si="12"/>
        <v>1321,"LC Line Age/AM, Amplitude Modulation",3,47,0,127</v>
      </c>
      <c r="T305" s="6">
        <v>1687</v>
      </c>
      <c r="U305" s="6">
        <f t="shared" si="13"/>
        <v>4687</v>
      </c>
      <c r="V305" s="6" t="s">
        <v>2757</v>
      </c>
      <c r="W305" s="443" t="str">
        <f t="shared" si="14"/>
        <v>1687;Set Rotary to STOP;0;num</v>
      </c>
    </row>
    <row r="306" spans="17:23" x14ac:dyDescent="0.2">
      <c r="Q306" s="245" t="str">
        <f t="shared" si="12"/>
        <v>1322,"LC Line Feedback",3,48,0,127</v>
      </c>
      <c r="T306" s="6">
        <v>1688</v>
      </c>
      <c r="U306" s="6">
        <f t="shared" si="13"/>
        <v>4688</v>
      </c>
      <c r="V306" s="6" t="s">
        <v>2758</v>
      </c>
      <c r="W306" s="443" t="str">
        <f t="shared" si="14"/>
        <v>1688;Set Set Rotary to FAST;0;num</v>
      </c>
    </row>
    <row r="307" spans="17:23" x14ac:dyDescent="0.2">
      <c r="Q307" s="245" t="str">
        <f t="shared" si="12"/>
        <v>1323,"LC Line Reflection",3,49,0,127</v>
      </c>
    </row>
    <row r="308" spans="17:23" x14ac:dyDescent="0.2">
      <c r="Q308" s="245" t="str">
        <f t="shared" si="12"/>
        <v>1324,"LC Line Response, Cutoff Frequency",3,50,0,127</v>
      </c>
    </row>
    <row r="309" spans="17:23" x14ac:dyDescent="0.2">
      <c r="Q309" s="245" t="str">
        <f t="shared" si="12"/>
        <v>1325,"LC PhaseLk, Line Cutoff Shelving Level",3,51,0,127</v>
      </c>
    </row>
    <row r="310" spans="17:23" x14ac:dyDescent="0.2">
      <c r="Q310" s="245" t="str">
        <f t="shared" si="12"/>
        <v>1326,"Scanner Gearing (Vib Frequ)",3,52,0,127</v>
      </c>
    </row>
    <row r="311" spans="17:23" x14ac:dyDescent="0.2">
      <c r="Q311" s="245" t="str">
        <f t="shared" si="12"/>
        <v>1327,"Chorus Dry (Bypass) Level",3,53,0,127</v>
      </c>
    </row>
    <row r="312" spans="17:23" x14ac:dyDescent="0.2">
      <c r="Q312" s="245" t="str">
        <f t="shared" si="12"/>
        <v>1328,"Chorus Wet (Scanner) Level",3,54,0,127</v>
      </c>
    </row>
    <row r="313" spans="17:23" x14ac:dyDescent="0.2">
      <c r="Q313" s="245" t="str">
        <f t="shared" si="12"/>
        <v>1329,"Modulation @V1",3,55,0,127</v>
      </c>
    </row>
    <row r="314" spans="17:23" x14ac:dyDescent="0.2">
      <c r="Q314" s="245" t="str">
        <f t="shared" si="12"/>
        <v>1330,"Modulation @C1",3,56,0,127</v>
      </c>
    </row>
    <row r="315" spans="17:23" x14ac:dyDescent="0.2">
      <c r="Q315" s="245" t="str">
        <f t="shared" si="12"/>
        <v>1331,"Modulation @V2",3,57,0,127</v>
      </c>
    </row>
    <row r="316" spans="17:23" x14ac:dyDescent="0.2">
      <c r="Q316" s="245" t="str">
        <f t="shared" si="12"/>
        <v>1332,"Modulation @C2",3,58,0,127</v>
      </c>
    </row>
    <row r="317" spans="17:23" x14ac:dyDescent="0.2">
      <c r="Q317" s="245" t="str">
        <f t="shared" si="12"/>
        <v>1333,"Modulation @V3",3,59,0,127</v>
      </c>
    </row>
    <row r="318" spans="17:23" x14ac:dyDescent="0.2">
      <c r="Q318" s="245" t="str">
        <f t="shared" si="12"/>
        <v>1334,"Modulation @C3",3,60,0,127</v>
      </c>
    </row>
    <row r="319" spans="17:23" x14ac:dyDescent="0.2">
      <c r="Q319" s="245" t="str">
        <f t="shared" si="12"/>
        <v>0,"",3,61,0,0</v>
      </c>
    </row>
    <row r="320" spans="17:23" x14ac:dyDescent="0.2">
      <c r="Q320" s="245" t="str">
        <f t="shared" si="12"/>
        <v>0,"",3,62,0,0</v>
      </c>
    </row>
    <row r="321" spans="17:17" x14ac:dyDescent="0.2">
      <c r="Q321" s="245" t="str">
        <f t="shared" si="12"/>
        <v>0,"",3,63,0,0</v>
      </c>
    </row>
    <row r="322" spans="17:17" x14ac:dyDescent="0.2">
      <c r="Q322" s="245" t="str">
        <f t="shared" si="12"/>
        <v>0,"",3,64,0,0</v>
      </c>
    </row>
    <row r="323" spans="17:17" x14ac:dyDescent="0.2">
      <c r="Q323" s="245" t="str">
        <f t="shared" ref="Q323:Q385" si="15">CONCATENATE(J68,",","""",K68,"""",",",3,",",I68,",0,",L68)</f>
        <v>0,"",3,65,0,0</v>
      </c>
    </row>
    <row r="324" spans="17:17" x14ac:dyDescent="0.2">
      <c r="Q324" s="245" t="str">
        <f t="shared" si="15"/>
        <v>0,"",3,66,0,0</v>
      </c>
    </row>
    <row r="325" spans="17:17" x14ac:dyDescent="0.2">
      <c r="Q325" s="245" t="str">
        <f t="shared" si="15"/>
        <v>0,"",3,67,0,0</v>
      </c>
    </row>
    <row r="326" spans="17:17" x14ac:dyDescent="0.2">
      <c r="Q326" s="245" t="str">
        <f t="shared" si="15"/>
        <v>0,"",3,68,0,0</v>
      </c>
    </row>
    <row r="327" spans="17:17" x14ac:dyDescent="0.2">
      <c r="Q327" s="245" t="str">
        <f t="shared" si="15"/>
        <v>0,"",3,69,0,0</v>
      </c>
    </row>
    <row r="328" spans="17:17" x14ac:dyDescent="0.2">
      <c r="Q328" s="245" t="str">
        <f t="shared" si="15"/>
        <v>0,"",3,70,0,0</v>
      </c>
    </row>
    <row r="329" spans="17:17" x14ac:dyDescent="0.2">
      <c r="Q329" s="245" t="str">
        <f t="shared" si="15"/>
        <v>0,"",3,71,0,0</v>
      </c>
    </row>
    <row r="330" spans="17:17" x14ac:dyDescent="0.2">
      <c r="Q330" s="245" t="str">
        <f t="shared" si="15"/>
        <v>1480,"Perc Norm Level",3,72,0,127</v>
      </c>
    </row>
    <row r="331" spans="17:17" x14ac:dyDescent="0.2">
      <c r="Q331" s="245" t="str">
        <f t="shared" si="15"/>
        <v>1481,"Perc Soft Level",3,73,0,127</v>
      </c>
    </row>
    <row r="332" spans="17:17" x14ac:dyDescent="0.2">
      <c r="Q332" s="245" t="str">
        <f t="shared" si="15"/>
        <v>1482,"Perc Long Time",3,74,0,127</v>
      </c>
    </row>
    <row r="333" spans="17:17" x14ac:dyDescent="0.2">
      <c r="Q333" s="245" t="str">
        <f t="shared" si="15"/>
        <v>1483,"Perc Short Time",3,75,0,127</v>
      </c>
    </row>
    <row r="334" spans="17:17" x14ac:dyDescent="0.2">
      <c r="Q334" s="245" t="str">
        <f t="shared" si="15"/>
        <v>1484,"Perc Muted Level",3,76,0,127</v>
      </c>
    </row>
    <row r="335" spans="17:17" x14ac:dyDescent="0.2">
      <c r="Q335" s="245" t="str">
        <f t="shared" si="15"/>
        <v>1485,"(RFU)",3,77,0,0</v>
      </c>
    </row>
    <row r="336" spans="17:17" x14ac:dyDescent="0.2">
      <c r="Q336" s="245" t="str">
        <f t="shared" si="15"/>
        <v>1486,"Perc Precharge Time",3,78,0,127</v>
      </c>
    </row>
    <row r="337" spans="17:17" x14ac:dyDescent="0.2">
      <c r="Q337" s="245" t="str">
        <f t="shared" si="15"/>
        <v>1487,"(RFU)",3,79,0,0</v>
      </c>
    </row>
    <row r="338" spans="17:17" x14ac:dyDescent="0.2">
      <c r="Q338" s="245" t="str">
        <f t="shared" si="15"/>
        <v>1490,"GM2 Synth Volume",3,80,0,127</v>
      </c>
    </row>
    <row r="339" spans="17:17" x14ac:dyDescent="0.2">
      <c r="Q339" s="245" t="str">
        <f t="shared" si="15"/>
        <v>1491,"Relative Organ Volume",3,81,0,127</v>
      </c>
    </row>
    <row r="340" spans="17:17" x14ac:dyDescent="0.2">
      <c r="Q340" s="245" t="str">
        <f t="shared" si="15"/>
        <v>1492,"H100 Harp Sustain Time",3,82,0,127</v>
      </c>
    </row>
    <row r="341" spans="17:17" x14ac:dyDescent="0.2">
      <c r="Q341" s="245" t="str">
        <f t="shared" si="15"/>
        <v>1493,"H100 2nd Voice Volume",3,83,0,127</v>
      </c>
    </row>
    <row r="342" spans="17:17" x14ac:dyDescent="0.2">
      <c r="Q342" s="245" t="str">
        <f t="shared" si="15"/>
        <v>1494,"(RFU)",3,84,0,0</v>
      </c>
    </row>
    <row r="343" spans="17:17" x14ac:dyDescent="0.2">
      <c r="Q343" s="245" t="str">
        <f t="shared" si="15"/>
        <v>0,"",3,85,0,0</v>
      </c>
    </row>
    <row r="344" spans="17:17" x14ac:dyDescent="0.2">
      <c r="Q344" s="245" t="str">
        <f t="shared" si="15"/>
        <v>1448,"Rotary Live Control, Horn Slow Time",3,86,0,127</v>
      </c>
    </row>
    <row r="345" spans="17:17" x14ac:dyDescent="0.2">
      <c r="Q345" s="245" t="str">
        <f t="shared" si="15"/>
        <v>1449,"Rotary Live Control, Rotor Slow Time",3,87,0,127</v>
      </c>
    </row>
    <row r="346" spans="17:17" x14ac:dyDescent="0.2">
      <c r="Q346" s="245" t="str">
        <f t="shared" si="15"/>
        <v>1450,"Rotary Live Control, Horn Fast Time",3,88,0,127</v>
      </c>
    </row>
    <row r="347" spans="17:17" x14ac:dyDescent="0.2">
      <c r="Q347" s="245" t="str">
        <f t="shared" si="15"/>
        <v>1451,"Rotary Live Control, Rotor Fast Time",3,89,0,127</v>
      </c>
    </row>
    <row r="348" spans="17:17" x14ac:dyDescent="0.2">
      <c r="Q348" s="245" t="str">
        <f t="shared" si="15"/>
        <v>1452,"Rotary Live Control, Horn Ramp Up Time",3,90,0,127</v>
      </c>
    </row>
    <row r="349" spans="17:17" x14ac:dyDescent="0.2">
      <c r="Q349" s="245" t="str">
        <f t="shared" si="15"/>
        <v>1453,"Rotary Live Control, Rotor Ramp Up Time",3,91,0,127</v>
      </c>
    </row>
    <row r="350" spans="17:17" x14ac:dyDescent="0.2">
      <c r="Q350" s="245" t="str">
        <f t="shared" si="15"/>
        <v>1454,"Rotary Live Control, Horn Ramp Down Time",3,92,0,127</v>
      </c>
    </row>
    <row r="351" spans="17:17" x14ac:dyDescent="0.2">
      <c r="Q351" s="245" t="str">
        <f t="shared" si="15"/>
        <v>1455,"Rotary Live Control, Rotor Ramp Down Time",3,93,0,127</v>
      </c>
    </row>
    <row r="352" spans="17:17" x14ac:dyDescent="0.2">
      <c r="Q352" s="245" t="str">
        <f t="shared" si="15"/>
        <v>1456,"Rotary Live Control, Speaker Throb Amount",3,94,0,127</v>
      </c>
    </row>
    <row r="353" spans="17:17" x14ac:dyDescent="0.2">
      <c r="Q353" s="245" t="str">
        <f t="shared" si="15"/>
        <v>1457,"Rotary Live Control, Speaker Spread",3,95,0,127</v>
      </c>
    </row>
    <row r="354" spans="17:17" x14ac:dyDescent="0.2">
      <c r="Q354" s="245" t="str">
        <f t="shared" si="15"/>
        <v>1458,"Rotary Live Control, Speaker Balance",3,96,0,127</v>
      </c>
    </row>
    <row r="355" spans="17:17" x14ac:dyDescent="0.2">
      <c r="Q355" s="245" t="str">
        <f t="shared" si="15"/>
        <v>1459,"Rotary Live Control, Sync PHR to Rotary Speed",3,97,0,127</v>
      </c>
    </row>
    <row r="356" spans="17:17" x14ac:dyDescent="0.2">
      <c r="Q356" s="245" t="str">
        <f t="shared" si="15"/>
        <v>0,"NRPN",3,98,0,0</v>
      </c>
    </row>
    <row r="357" spans="17:17" x14ac:dyDescent="0.2">
      <c r="Q357" s="245" t="str">
        <f t="shared" si="15"/>
        <v>0,"NRPN",3,99,0,0</v>
      </c>
    </row>
    <row r="358" spans="17:17" x14ac:dyDescent="0.2">
      <c r="Q358" s="245" t="str">
        <f t="shared" si="15"/>
        <v>0,"RPN",3,100,0,0</v>
      </c>
    </row>
    <row r="359" spans="17:17" x14ac:dyDescent="0.2">
      <c r="Q359" s="245" t="str">
        <f t="shared" si="15"/>
        <v>0,"RPN",3,101,0,0</v>
      </c>
    </row>
    <row r="360" spans="17:17" x14ac:dyDescent="0.2">
      <c r="Q360" s="245" t="str">
        <f t="shared" si="15"/>
        <v>1152,"TAB #24, H100 Mode",3,102,0,127</v>
      </c>
    </row>
    <row r="361" spans="17:17" x14ac:dyDescent="0.2">
      <c r="Q361" s="245" t="str">
        <f t="shared" si="15"/>
        <v>1153,"TAB #25, Envelope Generator (EG) Mode",3,103,0,127</v>
      </c>
    </row>
    <row r="362" spans="17:17" x14ac:dyDescent="0.2">
      <c r="Q362" s="245" t="str">
        <f t="shared" si="15"/>
        <v>1154,"TAB #26, EG Percussion Drawbar Mode",3,104,0,127</v>
      </c>
    </row>
    <row r="363" spans="17:17" x14ac:dyDescent="0.2">
      <c r="Q363" s="245" t="str">
        <f t="shared" si="15"/>
        <v>1155,"TAB #27, EG TimeBend Drawbar Mode ",3,105,0,127</v>
      </c>
    </row>
    <row r="364" spans="17:17" x14ac:dyDescent="0.2">
      <c r="Q364" s="245" t="str">
        <f t="shared" si="15"/>
        <v>1156,"TAB #28, H100 2ndVoice (Perc Decay Bypass)",3,106,0,127</v>
      </c>
    </row>
    <row r="365" spans="17:17" x14ac:dyDescent="0.2">
      <c r="Q365" s="245" t="str">
        <f t="shared" si="15"/>
        <v>1157,"TAB #29, H100 Harp Sustain",3,107,0,127</v>
      </c>
    </row>
    <row r="366" spans="17:17" x14ac:dyDescent="0.2">
      <c r="Q366" s="245" t="str">
        <f t="shared" si="15"/>
        <v>1158,"TAB #30, EG Enables to Dry Channel",3,108,0,127</v>
      </c>
    </row>
    <row r="367" spans="17:17" x14ac:dyDescent="0.2">
      <c r="Q367" s="245" t="str">
        <f t="shared" si="15"/>
        <v>1159,"TAB #31, Equalizer Bypass",3,109,0,127</v>
      </c>
    </row>
    <row r="368" spans="17:17" x14ac:dyDescent="0.2">
      <c r="Q368" s="245" t="str">
        <f t="shared" si="15"/>
        <v>0,"",3,110,0,0</v>
      </c>
    </row>
    <row r="369" spans="17:17" x14ac:dyDescent="0.2">
      <c r="Q369" s="245" t="str">
        <f t="shared" si="15"/>
        <v>0,"",3,111,0,0</v>
      </c>
    </row>
    <row r="370" spans="17:17" x14ac:dyDescent="0.2">
      <c r="Q370" s="245" t="str">
        <f t="shared" si="15"/>
        <v>0,"",3,112,0,0</v>
      </c>
    </row>
    <row r="371" spans="17:17" x14ac:dyDescent="0.2">
      <c r="Q371" s="245" t="str">
        <f t="shared" si="15"/>
        <v>0,"",3,113,0,0</v>
      </c>
    </row>
    <row r="372" spans="17:17" x14ac:dyDescent="0.2">
      <c r="Q372" s="245" t="str">
        <f t="shared" si="15"/>
        <v>0,"",3,114,0,0</v>
      </c>
    </row>
    <row r="373" spans="17:17" x14ac:dyDescent="0.2">
      <c r="Q373" s="245" t="str">
        <f t="shared" si="15"/>
        <v>0,"",3,115,0,0</v>
      </c>
    </row>
    <row r="374" spans="17:17" x14ac:dyDescent="0.2">
      <c r="Q374" s="245" t="str">
        <f t="shared" si="15"/>
        <v>0,"",3,116,0,0</v>
      </c>
    </row>
    <row r="375" spans="17:17" x14ac:dyDescent="0.2">
      <c r="Q375" s="245" t="str">
        <f t="shared" si="15"/>
        <v>0,"",3,117,0,0</v>
      </c>
    </row>
    <row r="376" spans="17:17" x14ac:dyDescent="0.2">
      <c r="Q376" s="245" t="str">
        <f t="shared" si="15"/>
        <v>0,"",3,118,0,0</v>
      </c>
    </row>
    <row r="377" spans="17:17" x14ac:dyDescent="0.2">
      <c r="Q377" s="245" t="str">
        <f t="shared" si="15"/>
        <v>0,"",3,119,0,0</v>
      </c>
    </row>
    <row r="378" spans="17:17" x14ac:dyDescent="0.2">
      <c r="Q378" s="245" t="str">
        <f t="shared" si="15"/>
        <v>0,"",3,120,0,0</v>
      </c>
    </row>
    <row r="379" spans="17:17" x14ac:dyDescent="0.2">
      <c r="Q379" s="245" t="str">
        <f t="shared" si="15"/>
        <v>0,"",3,121,0,0</v>
      </c>
    </row>
    <row r="380" spans="17:17" x14ac:dyDescent="0.2">
      <c r="Q380" s="245" t="str">
        <f t="shared" si="15"/>
        <v>0,"",3,122,0,0</v>
      </c>
    </row>
    <row r="381" spans="17:17" x14ac:dyDescent="0.2">
      <c r="Q381" s="245" t="str">
        <f t="shared" si="15"/>
        <v>0,"All Notes Off",3,123,0,0</v>
      </c>
    </row>
    <row r="382" spans="17:17" x14ac:dyDescent="0.2">
      <c r="Q382" s="245" t="str">
        <f t="shared" si="15"/>
        <v>0,"",3,124,0,0</v>
      </c>
    </row>
    <row r="383" spans="17:17" x14ac:dyDescent="0.2">
      <c r="Q383" s="245" t="str">
        <f t="shared" si="15"/>
        <v>0,"",3,125,0,0</v>
      </c>
    </row>
    <row r="384" spans="17:17" x14ac:dyDescent="0.2">
      <c r="Q384" s="245" t="str">
        <f t="shared" si="15"/>
        <v>0,"",3,126,0,0</v>
      </c>
    </row>
    <row r="385" spans="17:17" x14ac:dyDescent="0.2">
      <c r="Q385" s="245" t="str">
        <f t="shared" si="15"/>
        <v>0,"",3,127,0,0</v>
      </c>
    </row>
    <row r="386" spans="17:17" x14ac:dyDescent="0.2">
      <c r="Q386" s="156" t="str">
        <f>CONCATENATE(N3,",","""",O3,"""",",",4,",",M3,",0,127")</f>
        <v>0,"CCs recognized by HX3.5:",4,0,0,127</v>
      </c>
    </row>
    <row r="387" spans="17:17" x14ac:dyDescent="0.2">
      <c r="Q387" s="156" t="str">
        <f t="shared" ref="Q387:Q450" si="16">CONCATENATE(N4,",","""",O4,"""",",",4,",",M4,",0,127")</f>
        <v>0,"Leslie RUN/STOP",4,1,0,127</v>
      </c>
    </row>
    <row r="388" spans="17:17" x14ac:dyDescent="0.2">
      <c r="Q388" s="156" t="str">
        <f t="shared" si="16"/>
        <v>0,"",4,2,0,127</v>
      </c>
    </row>
    <row r="389" spans="17:17" x14ac:dyDescent="0.2">
      <c r="Q389" s="156" t="str">
        <f t="shared" si="16"/>
        <v>1686..88,"Leslie SLOW (&lt;53) or FAST (&gt; 73)",4,3,0,127</v>
      </c>
    </row>
    <row r="390" spans="17:17" x14ac:dyDescent="0.2">
      <c r="Q390" s="156" t="str">
        <f t="shared" si="16"/>
        <v>-2,"",4,4,0,127</v>
      </c>
    </row>
    <row r="391" spans="17:17" x14ac:dyDescent="0.2">
      <c r="Q391" s="156" t="str">
        <f t="shared" si="16"/>
        <v>-1,"",4,5,0,127</v>
      </c>
    </row>
    <row r="392" spans="17:17" x14ac:dyDescent="0.2">
      <c r="Q392" s="156" t="str">
        <f t="shared" si="16"/>
        <v>0,"",4,6,0,127</v>
      </c>
    </row>
    <row r="393" spans="17:17" x14ac:dyDescent="0.2">
      <c r="Q393" s="156" t="str">
        <f t="shared" si="16"/>
        <v>0,"",4,7,0,127</v>
      </c>
    </row>
    <row r="394" spans="17:17" x14ac:dyDescent="0.2">
      <c r="Q394" s="156" t="str">
        <f t="shared" si="16"/>
        <v>0,"",4,8,0,127</v>
      </c>
    </row>
    <row r="395" spans="17:17" x14ac:dyDescent="0.2">
      <c r="Q395" s="156" t="str">
        <f t="shared" si="16"/>
        <v>0,"",4,9,0,127</v>
      </c>
    </row>
    <row r="396" spans="17:17" x14ac:dyDescent="0.2">
      <c r="Q396" s="156" t="str">
        <f t="shared" si="16"/>
        <v>,"",4,10,0,127</v>
      </c>
    </row>
    <row r="397" spans="17:17" x14ac:dyDescent="0.2">
      <c r="Q397" s="156" t="str">
        <f t="shared" si="16"/>
        <v>0,"",4,11,0,127</v>
      </c>
    </row>
    <row r="398" spans="17:17" x14ac:dyDescent="0.2">
      <c r="Q398" s="156" t="str">
        <f t="shared" si="16"/>
        <v>0,"",4,12,0,127</v>
      </c>
    </row>
    <row r="399" spans="17:17" x14ac:dyDescent="0.2">
      <c r="Q399" s="156" t="str">
        <f t="shared" si="16"/>
        <v>0,"",4,13,0,127</v>
      </c>
    </row>
    <row r="400" spans="17:17" x14ac:dyDescent="0.2">
      <c r="Q400" s="156" t="str">
        <f t="shared" si="16"/>
        <v>0,"",4,14,0,127</v>
      </c>
    </row>
    <row r="401" spans="17:17" x14ac:dyDescent="0.2">
      <c r="Q401" s="156" t="str">
        <f t="shared" si="16"/>
        <v>0,"",4,15,0,127</v>
      </c>
    </row>
    <row r="402" spans="17:17" x14ac:dyDescent="0.2">
      <c r="Q402" s="156" t="str">
        <f t="shared" si="16"/>
        <v>0,"",4,16,0,127</v>
      </c>
    </row>
    <row r="403" spans="17:17" x14ac:dyDescent="0.2">
      <c r="Q403" s="156" t="str">
        <f t="shared" si="16"/>
        <v>0,"",4,17,0,127</v>
      </c>
    </row>
    <row r="404" spans="17:17" x14ac:dyDescent="0.2">
      <c r="Q404" s="156" t="str">
        <f t="shared" si="16"/>
        <v>0,"",4,18,0,127</v>
      </c>
    </row>
    <row r="405" spans="17:17" x14ac:dyDescent="0.2">
      <c r="Q405" s="156" t="str">
        <f t="shared" si="16"/>
        <v>0,"",4,19,0,127</v>
      </c>
    </row>
    <row r="406" spans="17:17" x14ac:dyDescent="0.2">
      <c r="Q406" s="156" t="str">
        <f t="shared" si="16"/>
        <v>0,"",4,20,0,127</v>
      </c>
    </row>
    <row r="407" spans="17:17" x14ac:dyDescent="0.2">
      <c r="Q407" s="156" t="str">
        <f t="shared" si="16"/>
        <v>0,"",4,21,0,127</v>
      </c>
    </row>
    <row r="408" spans="17:17" x14ac:dyDescent="0.2">
      <c r="Q408" s="156" t="str">
        <f t="shared" si="16"/>
        <v>0,"",4,22,0,127</v>
      </c>
    </row>
    <row r="409" spans="17:17" x14ac:dyDescent="0.2">
      <c r="Q409" s="156" t="str">
        <f t="shared" si="16"/>
        <v>0,"",4,23,0,127</v>
      </c>
    </row>
    <row r="410" spans="17:17" x14ac:dyDescent="0.2">
      <c r="Q410" s="156" t="str">
        <f t="shared" si="16"/>
        <v>0,"",4,24,0,127</v>
      </c>
    </row>
    <row r="411" spans="17:17" x14ac:dyDescent="0.2">
      <c r="Q411" s="156" t="str">
        <f t="shared" si="16"/>
        <v>0,"",4,25,0,127</v>
      </c>
    </row>
    <row r="412" spans="17:17" x14ac:dyDescent="0.2">
      <c r="Q412" s="156" t="str">
        <f t="shared" si="16"/>
        <v>0,"",4,26,0,127</v>
      </c>
    </row>
    <row r="413" spans="17:17" x14ac:dyDescent="0.2">
      <c r="Q413" s="156" t="str">
        <f t="shared" si="16"/>
        <v>0,"",4,27,0,127</v>
      </c>
    </row>
    <row r="414" spans="17:17" x14ac:dyDescent="0.2">
      <c r="Q414" s="156" t="str">
        <f t="shared" si="16"/>
        <v>0,"",4,28,0,127</v>
      </c>
    </row>
    <row r="415" spans="17:17" x14ac:dyDescent="0.2">
      <c r="Q415" s="156" t="str">
        <f t="shared" si="16"/>
        <v>0,"",4,29,0,127</v>
      </c>
    </row>
    <row r="416" spans="17:17" x14ac:dyDescent="0.2">
      <c r="Q416" s="156" t="str">
        <f t="shared" si="16"/>
        <v>0,"",4,30,0,127</v>
      </c>
    </row>
    <row r="417" spans="17:17" x14ac:dyDescent="0.2">
      <c r="Q417" s="156" t="str">
        <f t="shared" si="16"/>
        <v>0,"",4,31,0,127</v>
      </c>
    </row>
    <row r="418" spans="17:17" x14ac:dyDescent="0.2">
      <c r="Q418" s="156" t="str">
        <f t="shared" si="16"/>
        <v>0,"",4,32,0,127</v>
      </c>
    </row>
    <row r="419" spans="17:17" x14ac:dyDescent="0.2">
      <c r="Q419" s="156" t="str">
        <f t="shared" si="16"/>
        <v>0,"",4,33,0,127</v>
      </c>
    </row>
    <row r="420" spans="17:17" x14ac:dyDescent="0.2">
      <c r="Q420" s="156" t="str">
        <f t="shared" si="16"/>
        <v>0,"",4,34,0,127</v>
      </c>
    </row>
    <row r="421" spans="17:17" x14ac:dyDescent="0.2">
      <c r="Q421" s="156" t="str">
        <f t="shared" si="16"/>
        <v>0,"",4,35,0,127</v>
      </c>
    </row>
    <row r="422" spans="17:17" x14ac:dyDescent="0.2">
      <c r="Q422" s="156" t="str">
        <f t="shared" si="16"/>
        <v>0,"",4,36,0,127</v>
      </c>
    </row>
    <row r="423" spans="17:17" x14ac:dyDescent="0.2">
      <c r="Q423" s="156" t="str">
        <f t="shared" si="16"/>
        <v>0,"",4,37,0,127</v>
      </c>
    </row>
    <row r="424" spans="17:17" x14ac:dyDescent="0.2">
      <c r="Q424" s="156" t="str">
        <f t="shared" si="16"/>
        <v>0,"",4,38,0,127</v>
      </c>
    </row>
    <row r="425" spans="17:17" x14ac:dyDescent="0.2">
      <c r="Q425" s="156" t="str">
        <f t="shared" si="16"/>
        <v>0,"",4,39,0,127</v>
      </c>
    </row>
    <row r="426" spans="17:17" x14ac:dyDescent="0.2">
      <c r="Q426" s="156" t="str">
        <f t="shared" si="16"/>
        <v>0,"",4,40,0,127</v>
      </c>
    </row>
    <row r="427" spans="17:17" x14ac:dyDescent="0.2">
      <c r="Q427" s="156" t="str">
        <f t="shared" si="16"/>
        <v>0,"",4,41,0,127</v>
      </c>
    </row>
    <row r="428" spans="17:17" x14ac:dyDescent="0.2">
      <c r="Q428" s="156" t="str">
        <f t="shared" si="16"/>
        <v>0,"",4,42,0,127</v>
      </c>
    </row>
    <row r="429" spans="17:17" x14ac:dyDescent="0.2">
      <c r="Q429" s="156" t="str">
        <f t="shared" si="16"/>
        <v>0,"",4,43,0,127</v>
      </c>
    </row>
    <row r="430" spans="17:17" x14ac:dyDescent="0.2">
      <c r="Q430" s="156" t="str">
        <f t="shared" si="16"/>
        <v>0,"",4,44,0,127</v>
      </c>
    </row>
    <row r="431" spans="17:17" x14ac:dyDescent="0.2">
      <c r="Q431" s="156" t="str">
        <f t="shared" si="16"/>
        <v>0,"",4,45,0,127</v>
      </c>
    </row>
    <row r="432" spans="17:17" x14ac:dyDescent="0.2">
      <c r="Q432" s="156" t="str">
        <f t="shared" si="16"/>
        <v>0,"",4,46,0,127</v>
      </c>
    </row>
    <row r="433" spans="17:17" x14ac:dyDescent="0.2">
      <c r="Q433" s="156" t="str">
        <f t="shared" si="16"/>
        <v>0,"",4,47,0,127</v>
      </c>
    </row>
    <row r="434" spans="17:17" x14ac:dyDescent="0.2">
      <c r="Q434" s="156" t="str">
        <f t="shared" si="16"/>
        <v>0,"",4,48,0,127</v>
      </c>
    </row>
    <row r="435" spans="17:17" x14ac:dyDescent="0.2">
      <c r="Q435" s="156" t="str">
        <f t="shared" si="16"/>
        <v>0,"",4,49,0,127</v>
      </c>
    </row>
    <row r="436" spans="17:17" x14ac:dyDescent="0.2">
      <c r="Q436" s="156" t="str">
        <f t="shared" ref="Q436:Q441" si="17">CONCATENATE(N53,",","""",O53,"""",",",4,",",M53,",0,127")</f>
        <v>1680,"Set Vibrato to V1",4,50,0,127</v>
      </c>
    </row>
    <row r="437" spans="17:17" x14ac:dyDescent="0.2">
      <c r="Q437" s="156" t="str">
        <f t="shared" si="17"/>
        <v>1681,"Set Vibrato to C1",4,51,0,127</v>
      </c>
    </row>
    <row r="438" spans="17:17" x14ac:dyDescent="0.2">
      <c r="Q438" s="156" t="str">
        <f t="shared" si="17"/>
        <v>1682,"Set Vibrato to V2",4,52,0,127</v>
      </c>
    </row>
    <row r="439" spans="17:17" x14ac:dyDescent="0.2">
      <c r="Q439" s="156" t="str">
        <f t="shared" si="17"/>
        <v>1683,"Set Vibrato to C2",4,53,0,127</v>
      </c>
    </row>
    <row r="440" spans="17:17" x14ac:dyDescent="0.2">
      <c r="Q440" s="156" t="str">
        <f t="shared" si="17"/>
        <v>1684,"Set Vibrato to V3",4,54,0,127</v>
      </c>
    </row>
    <row r="441" spans="17:17" x14ac:dyDescent="0.2">
      <c r="Q441" s="156" t="str">
        <f t="shared" si="17"/>
        <v>1685,"Set Vibrato to C3",4,55,0,127</v>
      </c>
    </row>
    <row r="442" spans="17:17" x14ac:dyDescent="0.2">
      <c r="Q442" s="156" t="str">
        <f t="shared" si="16"/>
        <v>0,"",4,56,0,127</v>
      </c>
    </row>
    <row r="443" spans="17:17" x14ac:dyDescent="0.2">
      <c r="Q443" s="156" t="str">
        <f t="shared" si="16"/>
        <v>0,"CCs recognized by HX3.5:",4,57,0,127</v>
      </c>
    </row>
    <row r="444" spans="17:17" x14ac:dyDescent="0.2">
      <c r="Q444" s="156" t="str">
        <f t="shared" si="16"/>
        <v>1605,"Store Current Preset (127)",4,58,0,127</v>
      </c>
    </row>
    <row r="445" spans="17:17" x14ac:dyDescent="0.2">
      <c r="Q445" s="156" t="str">
        <f t="shared" si="16"/>
        <v>1606,"Store Current Upper Voice (127)",4,59,0,127</v>
      </c>
    </row>
    <row r="446" spans="17:17" x14ac:dyDescent="0.2">
      <c r="Q446" s="156" t="str">
        <f t="shared" si="16"/>
        <v>1607,"Store Current Lower Voice (127)",4,60,0,127</v>
      </c>
    </row>
    <row r="447" spans="17:17" x14ac:dyDescent="0.2">
      <c r="Q447" s="156" t="str">
        <f t="shared" si="16"/>
        <v>1608,"Store Current Pedal Voice (127)",4,61,0,127</v>
      </c>
    </row>
    <row r="448" spans="17:17" x14ac:dyDescent="0.2">
      <c r="Q448" s="156" t="str">
        <f t="shared" si="16"/>
        <v>1609,"Preset/Voice Store Request",4,62,0,127</v>
      </c>
    </row>
    <row r="449" spans="17:17" x14ac:dyDescent="0.2">
      <c r="Q449" s="156" t="str">
        <f t="shared" si="16"/>
        <v>1610,"Binary Respone einschalten (OSC)",4,63,0,127</v>
      </c>
    </row>
    <row r="450" spans="17:17" x14ac:dyDescent="0.2">
      <c r="Q450" s="156" t="str">
        <f t="shared" si="16"/>
        <v>,"",4,64,0,127</v>
      </c>
    </row>
    <row r="451" spans="17:17" x14ac:dyDescent="0.2">
      <c r="Q451" s="156" t="str">
        <f t="shared" ref="Q451:Q513" si="18">CONCATENATE(N68,",","""",O68,"""",",",4,",",M68,",0,127")</f>
        <v>0,"",4,65,0,127</v>
      </c>
    </row>
    <row r="452" spans="17:17" x14ac:dyDescent="0.2">
      <c r="Q452" s="156" t="str">
        <f t="shared" si="18"/>
        <v>0,"",4,66,0,127</v>
      </c>
    </row>
    <row r="453" spans="17:17" x14ac:dyDescent="0.2">
      <c r="Q453" s="156" t="str">
        <f t="shared" si="18"/>
        <v>0,"",4,67,0,127</v>
      </c>
    </row>
    <row r="454" spans="17:17" x14ac:dyDescent="0.2">
      <c r="Q454" s="156" t="str">
        <f t="shared" si="18"/>
        <v>0,"",4,68,0,127</v>
      </c>
    </row>
    <row r="455" spans="17:17" x14ac:dyDescent="0.2">
      <c r="Q455" s="156" t="str">
        <f t="shared" si="18"/>
        <v>0,"CCs recognized by HX3.5:",4,69,0,127</v>
      </c>
    </row>
    <row r="456" spans="17:17" x14ac:dyDescent="0.2">
      <c r="Q456" s="156" t="str">
        <f t="shared" si="18"/>
        <v>1620,"Dec Overall/Common Preset",4,70,0,127</v>
      </c>
    </row>
    <row r="457" spans="17:17" x14ac:dyDescent="0.2">
      <c r="Q457" s="156" t="str">
        <f t="shared" si="18"/>
        <v>1621,"Inc Overall/Common Preset",4,71,0,127</v>
      </c>
    </row>
    <row r="458" spans="17:17" x14ac:dyDescent="0.2">
      <c r="Q458" s="156" t="str">
        <f t="shared" si="18"/>
        <v>1622,"Dec Upper Voice",4,72,0,127</v>
      </c>
    </row>
    <row r="459" spans="17:17" x14ac:dyDescent="0.2">
      <c r="Q459" s="156" t="str">
        <f t="shared" si="18"/>
        <v>1623,"Inc Upper Voice",4,73,0,127</v>
      </c>
    </row>
    <row r="460" spans="17:17" x14ac:dyDescent="0.2">
      <c r="Q460" s="156" t="str">
        <f t="shared" si="18"/>
        <v>1624,"Dec Lower Voice",4,74,0,127</v>
      </c>
    </row>
    <row r="461" spans="17:17" x14ac:dyDescent="0.2">
      <c r="Q461" s="156" t="str">
        <f t="shared" si="18"/>
        <v>1625,"Inc Lower Voice",4,75,0,127</v>
      </c>
    </row>
    <row r="462" spans="17:17" x14ac:dyDescent="0.2">
      <c r="Q462" s="156" t="str">
        <f t="shared" si="18"/>
        <v>1626,"Dec Pedal Voice",4,76,0,127</v>
      </c>
    </row>
    <row r="463" spans="17:17" x14ac:dyDescent="0.2">
      <c r="Q463" s="156" t="str">
        <f t="shared" si="18"/>
        <v>1627,"Inc Pedal Voice",4,77,0,127</v>
      </c>
    </row>
    <row r="464" spans="17:17" x14ac:dyDescent="0.2">
      <c r="Q464" s="156" t="str">
        <f t="shared" si="18"/>
        <v>1628,"Dec Upper GM Voice 1",4,78,0,127</v>
      </c>
    </row>
    <row r="465" spans="17:17" x14ac:dyDescent="0.2">
      <c r="Q465" s="156" t="str">
        <f t="shared" si="18"/>
        <v>1629,"Inc Upper GM Voice 1",4,79,0,127</v>
      </c>
    </row>
    <row r="466" spans="17:17" x14ac:dyDescent="0.2">
      <c r="Q466" s="156" t="str">
        <f t="shared" si="18"/>
        <v>1630,"Dec Upper GM Voice 2",4,80,0,127</v>
      </c>
    </row>
    <row r="467" spans="17:17" x14ac:dyDescent="0.2">
      <c r="Q467" s="156" t="str">
        <f t="shared" si="18"/>
        <v>1631,"Inc Upper GM Voice 2",4,81,0,127</v>
      </c>
    </row>
    <row r="468" spans="17:17" x14ac:dyDescent="0.2">
      <c r="Q468" s="156" t="str">
        <f t="shared" si="18"/>
        <v>1632,"Dec Lower GM Voice 1",4,82,0,127</v>
      </c>
    </row>
    <row r="469" spans="17:17" x14ac:dyDescent="0.2">
      <c r="Q469" s="156" t="str">
        <f t="shared" si="18"/>
        <v>1633,"Inc Lower GM Voice 1",4,83,0,127</v>
      </c>
    </row>
    <row r="470" spans="17:17" x14ac:dyDescent="0.2">
      <c r="Q470" s="156" t="str">
        <f t="shared" si="18"/>
        <v>1634,"Dec Lower GM Voice 2",4,84,0,127</v>
      </c>
    </row>
    <row r="471" spans="17:17" x14ac:dyDescent="0.2">
      <c r="Q471" s="156" t="str">
        <f t="shared" si="18"/>
        <v>1635,"Inc Lower GM Voice 2",4,85,0,127</v>
      </c>
    </row>
    <row r="472" spans="17:17" x14ac:dyDescent="0.2">
      <c r="Q472" s="156" t="str">
        <f t="shared" si="18"/>
        <v>1636,"Dec Pedal GM Voice 1",4,86,0,127</v>
      </c>
    </row>
    <row r="473" spans="17:17" x14ac:dyDescent="0.2">
      <c r="Q473" s="156" t="str">
        <f t="shared" si="18"/>
        <v>1637,"Inc Pedal GM Voice 1",4,87,0,127</v>
      </c>
    </row>
    <row r="474" spans="17:17" x14ac:dyDescent="0.2">
      <c r="Q474" s="156" t="str">
        <f t="shared" si="18"/>
        <v>1638,"Dec Pedal GM Voice 2",4,88,0,127</v>
      </c>
    </row>
    <row r="475" spans="17:17" x14ac:dyDescent="0.2">
      <c r="Q475" s="156" t="str">
        <f t="shared" si="18"/>
        <v>1639,"Inc Pedal GM Voice 2",4,89,0,127</v>
      </c>
    </row>
    <row r="476" spans="17:17" x14ac:dyDescent="0.2">
      <c r="Q476" s="156" t="str">
        <f t="shared" si="18"/>
        <v>1640,"Send only: StoreRequest LED (64 = Blink)",4,90,0,127</v>
      </c>
    </row>
    <row r="477" spans="17:17" x14ac:dyDescent="0.2">
      <c r="Q477" s="156" t="e">
        <f>CONCATENATE(N94,",","""",#REF!,"""",",",4,",",M94,",0,127")</f>
        <v>#REF!</v>
      </c>
    </row>
    <row r="478" spans="17:17" x14ac:dyDescent="0.2">
      <c r="Q478" s="156" t="str">
        <f t="shared" si="18"/>
        <v>1642,"",4,92,0,127</v>
      </c>
    </row>
    <row r="479" spans="17:17" x14ac:dyDescent="0.2">
      <c r="Q479" s="156" t="str">
        <f t="shared" si="18"/>
        <v>1643,"",4,93,0,127</v>
      </c>
    </row>
    <row r="480" spans="17:17" x14ac:dyDescent="0.2">
      <c r="Q480" s="156" t="str">
        <f t="shared" si="18"/>
        <v>1644,"",4,94,0,127</v>
      </c>
    </row>
    <row r="481" spans="17:17" x14ac:dyDescent="0.2">
      <c r="Q481" s="156" t="str">
        <f t="shared" si="18"/>
        <v>1645,"",4,95,0,127</v>
      </c>
    </row>
    <row r="482" spans="17:17" x14ac:dyDescent="0.2">
      <c r="Q482" s="156" t="str">
        <f t="shared" si="18"/>
        <v>1646,"",4,96,0,127</v>
      </c>
    </row>
    <row r="483" spans="17:17" x14ac:dyDescent="0.2">
      <c r="Q483" s="156" t="str">
        <f t="shared" si="18"/>
        <v>1647,"",4,97,0,127</v>
      </c>
    </row>
    <row r="484" spans="17:17" x14ac:dyDescent="0.2">
      <c r="Q484" s="156" t="str">
        <f t="shared" si="18"/>
        <v>0,"NRPN",4,98,0,127</v>
      </c>
    </row>
    <row r="485" spans="17:17" x14ac:dyDescent="0.2">
      <c r="Q485" s="156" t="str">
        <f>CONCATENATE(N102,",","""",O94,"""",",",4,",",M102,",0,127")</f>
        <v>1649,"Send only: Connected LED (64 = Blink)",4,99,0,127</v>
      </c>
    </row>
    <row r="486" spans="17:17" x14ac:dyDescent="0.2">
      <c r="Q486" s="156" t="str">
        <f t="shared" si="18"/>
        <v>0,"RPN",4,100,0,127</v>
      </c>
    </row>
    <row r="487" spans="17:17" x14ac:dyDescent="0.2">
      <c r="Q487" s="156" t="str">
        <f t="shared" si="18"/>
        <v>0,"RPN",4,101,0,127</v>
      </c>
    </row>
    <row r="488" spans="17:17" x14ac:dyDescent="0.2">
      <c r="Q488" s="156" t="str">
        <f t="shared" si="18"/>
        <v>1650,"Page Select 0..8, Start Page",4,102,0,127</v>
      </c>
    </row>
    <row r="489" spans="17:17" x14ac:dyDescent="0.2">
      <c r="Q489" s="156" t="str">
        <f t="shared" si="18"/>
        <v>1651,"B3 Page/Preconfig (MIDI)",4,103,0,127</v>
      </c>
    </row>
    <row r="490" spans="17:17" x14ac:dyDescent="0.2">
      <c r="Q490" s="156" t="str">
        <f>CONCATENATE(N107,",","""",O108,"""",",",4,",",M107,",0,127")</f>
        <v>1652,"H100 Page/Preconfig (MIDI)",4,104,0,127</v>
      </c>
    </row>
    <row r="491" spans="17:17" x14ac:dyDescent="0.2">
      <c r="Q491" s="156" t="str">
        <f>CONCATENATE(N108,",","""",O110,"""",",",4,",",M108,",0,127")</f>
        <v>1653,"EG Mode 1 Page/Preconfig (MIDI)",4,105,0,127</v>
      </c>
    </row>
    <row r="492" spans="17:17" x14ac:dyDescent="0.2">
      <c r="Q492" s="156" t="str">
        <f>CONCATENATE(N109,",","""",O111,"""",",",4,",",M109,",0,127")</f>
        <v>1654,"EG Mode 2 Page/Preconfig (MIDI)",4,106,0,127</v>
      </c>
    </row>
    <row r="493" spans="17:17" x14ac:dyDescent="0.2">
      <c r="Q493" s="156" t="e">
        <f>CONCATENATE(N110,",","""",#REF!,"""",",",4,",",M110,",0,127")</f>
        <v>#REF!</v>
      </c>
    </row>
    <row r="494" spans="17:17" x14ac:dyDescent="0.2">
      <c r="Q494" s="156" t="e">
        <f>CONCATENATE(N111,",","""",#REF!,"""",",",4,",",M111,",0,127")</f>
        <v>#REF!</v>
      </c>
    </row>
    <row r="495" spans="17:17" x14ac:dyDescent="0.2">
      <c r="Q495" s="156" t="str">
        <f t="shared" si="18"/>
        <v>1657,"",4,109,0,127</v>
      </c>
    </row>
    <row r="496" spans="17:17" x14ac:dyDescent="0.2">
      <c r="Q496" s="156" t="str">
        <f t="shared" si="18"/>
        <v>1658,"",4,110,0,127</v>
      </c>
    </row>
    <row r="497" spans="17:17" x14ac:dyDescent="0.2">
      <c r="Q497" s="156" t="str">
        <f t="shared" si="18"/>
        <v>1659,"",4,111,0,127</v>
      </c>
    </row>
    <row r="498" spans="17:17" x14ac:dyDescent="0.2">
      <c r="Q498" s="156" t="str">
        <f t="shared" si="18"/>
        <v>1660,"Send only: Percussion/Dry Enables Color",4,112,0,127</v>
      </c>
    </row>
    <row r="499" spans="17:17" x14ac:dyDescent="0.2">
      <c r="Q499" s="156" t="str">
        <f t="shared" si="18"/>
        <v>1661,"Send only: EG Mode Color ADSR",4,113,0,127</v>
      </c>
    </row>
    <row r="500" spans="17:17" x14ac:dyDescent="0.2">
      <c r="Q500" s="156" t="str">
        <f t="shared" si="18"/>
        <v>1662,"Send only: EG Mode Color PercDrawbars",4,114,0,127</v>
      </c>
    </row>
    <row r="501" spans="17:17" x14ac:dyDescent="0.2">
      <c r="Q501" s="156" t="str">
        <f t="shared" si="18"/>
        <v>,"",4,115,0,127</v>
      </c>
    </row>
    <row r="502" spans="17:17" x14ac:dyDescent="0.2">
      <c r="Q502" s="156" t="str">
        <f t="shared" si="18"/>
        <v>,"",4,116,0,127</v>
      </c>
    </row>
    <row r="503" spans="17:17" x14ac:dyDescent="0.2">
      <c r="Q503" s="156" t="str">
        <f t="shared" si="18"/>
        <v>,"",4,117,0,127</v>
      </c>
    </row>
    <row r="504" spans="17:17" x14ac:dyDescent="0.2">
      <c r="Q504" s="156" t="str">
        <f t="shared" si="18"/>
        <v>0,"",4,118,0,127</v>
      </c>
    </row>
    <row r="505" spans="17:17" x14ac:dyDescent="0.2">
      <c r="Q505" s="156" t="str">
        <f t="shared" si="18"/>
        <v>0,"",4,119,0,127</v>
      </c>
    </row>
    <row r="506" spans="17:17" x14ac:dyDescent="0.2">
      <c r="Q506" s="156" t="str">
        <f t="shared" si="18"/>
        <v>0,"",4,120,0,127</v>
      </c>
    </row>
    <row r="507" spans="17:17" x14ac:dyDescent="0.2">
      <c r="Q507" s="156" t="str">
        <f t="shared" si="18"/>
        <v>0,"",4,121,0,127</v>
      </c>
    </row>
    <row r="508" spans="17:17" x14ac:dyDescent="0.2">
      <c r="Q508" s="156" t="str">
        <f t="shared" si="18"/>
        <v>0,"",4,122,0,127</v>
      </c>
    </row>
    <row r="509" spans="17:17" x14ac:dyDescent="0.2">
      <c r="Q509" s="156" t="str">
        <f t="shared" si="18"/>
        <v>0,"",4,123,0,127</v>
      </c>
    </row>
    <row r="510" spans="17:17" x14ac:dyDescent="0.2">
      <c r="Q510" s="156" t="str">
        <f t="shared" si="18"/>
        <v>0,"",4,124,0,127</v>
      </c>
    </row>
    <row r="511" spans="17:17" x14ac:dyDescent="0.2">
      <c r="Q511" s="156" t="str">
        <f t="shared" si="18"/>
        <v>0,"",4,125,0,127</v>
      </c>
    </row>
    <row r="512" spans="17:17" x14ac:dyDescent="0.2">
      <c r="Q512" s="156" t="str">
        <f t="shared" si="18"/>
        <v>0,"",4,126,0,127</v>
      </c>
    </row>
    <row r="513" spans="17:17" x14ac:dyDescent="0.2">
      <c r="Q513" s="156" t="str">
        <f t="shared" si="18"/>
        <v>0,"",4,127,0,127</v>
      </c>
    </row>
  </sheetData>
  <sortState ref="S2:S513">
    <sortCondition ref="S1"/>
  </sortState>
  <pageMargins left="0.7" right="0.7" top="0.75" bottom="0.75" header="0.3" footer="0.3"/>
  <pageSetup paperSize="8" scale="5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S167"/>
  <sheetViews>
    <sheetView topLeftCell="A56" zoomScaleNormal="100" workbookViewId="0">
      <selection activeCell="I61" sqref="I61"/>
    </sheetView>
  </sheetViews>
  <sheetFormatPr baseColWidth="10" defaultColWidth="11.42578125" defaultRowHeight="15" x14ac:dyDescent="0.2"/>
  <cols>
    <col min="1" max="1" width="5.85546875" style="463" customWidth="1"/>
    <col min="2" max="2" width="6.5703125" style="458" customWidth="1"/>
    <col min="3" max="3" width="17.5703125" style="3" customWidth="1"/>
    <col min="4" max="4" width="32.85546875" style="1" customWidth="1"/>
    <col min="5" max="5" width="7.42578125" style="467" customWidth="1"/>
    <col min="6" max="6" width="12.85546875" style="4" customWidth="1"/>
    <col min="7" max="7" width="27.28515625" style="4" customWidth="1"/>
    <col min="8" max="8" width="7.28515625" style="484" customWidth="1"/>
    <col min="9" max="9" width="14.7109375" style="4" customWidth="1"/>
    <col min="10" max="10" width="29.85546875" style="4" customWidth="1"/>
    <col min="11" max="11" width="7.28515625" style="484" customWidth="1"/>
    <col min="12" max="12" width="11.42578125" style="77"/>
    <col min="13" max="13" width="11.42578125" style="5"/>
    <col min="14" max="17" width="11.42578125" style="74"/>
    <col min="18" max="16384" width="11.42578125" style="2"/>
  </cols>
  <sheetData>
    <row r="1" spans="1:18" s="30" customFormat="1" ht="27.75" customHeight="1" x14ac:dyDescent="0.3">
      <c r="A1" s="26" t="s">
        <v>3248</v>
      </c>
      <c r="B1" s="27"/>
      <c r="C1" s="28"/>
      <c r="D1" s="26"/>
      <c r="E1" s="466"/>
      <c r="F1" s="29"/>
      <c r="G1" s="29"/>
      <c r="H1" s="483"/>
      <c r="I1" s="29"/>
      <c r="K1" s="483"/>
      <c r="M1" s="78"/>
      <c r="N1" s="37"/>
      <c r="O1" s="79"/>
      <c r="P1" s="79"/>
      <c r="Q1" s="79"/>
      <c r="R1" s="79"/>
    </row>
    <row r="2" spans="1:18" s="22" customFormat="1" x14ac:dyDescent="0.25">
      <c r="A2" s="20" t="s">
        <v>2090</v>
      </c>
      <c r="B2" s="23" t="s">
        <v>0</v>
      </c>
      <c r="C2" s="20" t="s">
        <v>415</v>
      </c>
      <c r="D2" s="20" t="s">
        <v>129</v>
      </c>
      <c r="E2" s="490" t="s">
        <v>3250</v>
      </c>
      <c r="F2" s="21" t="s">
        <v>172</v>
      </c>
      <c r="G2" s="21" t="s">
        <v>130</v>
      </c>
      <c r="H2" s="491" t="s">
        <v>3250</v>
      </c>
      <c r="I2" s="21" t="s">
        <v>172</v>
      </c>
      <c r="J2" s="21" t="s">
        <v>131</v>
      </c>
      <c r="K2" s="491" t="s">
        <v>3250</v>
      </c>
      <c r="L2" s="76" t="s">
        <v>1106</v>
      </c>
      <c r="M2" s="80"/>
      <c r="N2" s="81"/>
      <c r="O2" s="82"/>
      <c r="P2" s="82"/>
      <c r="Q2" s="82"/>
      <c r="R2" s="82"/>
    </row>
    <row r="3" spans="1:18" s="38" customFormat="1" ht="13.5" customHeight="1" x14ac:dyDescent="0.2">
      <c r="A3" s="492">
        <v>0</v>
      </c>
      <c r="B3" s="461" t="str">
        <f>CONCATENATE("$",DEC2HEX(A3,2))</f>
        <v>$00</v>
      </c>
      <c r="C3" s="258" t="s">
        <v>1</v>
      </c>
      <c r="D3" s="257"/>
      <c r="E3" s="468"/>
      <c r="F3" s="7"/>
      <c r="G3" s="7"/>
      <c r="H3" s="159"/>
      <c r="I3" s="7"/>
      <c r="J3" s="7"/>
      <c r="K3" s="159"/>
      <c r="L3" s="7"/>
      <c r="M3" s="256"/>
      <c r="N3" s="33"/>
      <c r="O3" s="35"/>
      <c r="P3" s="35"/>
      <c r="Q3" s="35"/>
      <c r="R3" s="35"/>
    </row>
    <row r="4" spans="1:18" s="38" customFormat="1" ht="12.75" x14ac:dyDescent="0.2">
      <c r="A4" s="459">
        <v>1</v>
      </c>
      <c r="B4" s="460" t="str">
        <f t="shared" ref="B4:B67" si="0">CONCATENATE("$",DEC2HEX(A4,2))</f>
        <v>$01</v>
      </c>
      <c r="C4" s="254" t="s">
        <v>2</v>
      </c>
      <c r="D4" s="255" t="s">
        <v>128</v>
      </c>
      <c r="E4" s="255">
        <v>1135</v>
      </c>
      <c r="F4" s="7" t="s">
        <v>190</v>
      </c>
      <c r="G4" s="7"/>
      <c r="H4" s="159"/>
      <c r="I4" s="7"/>
      <c r="J4" s="7"/>
      <c r="K4" s="159"/>
      <c r="L4" s="7"/>
      <c r="M4" s="256"/>
      <c r="N4" s="33"/>
      <c r="O4" s="35"/>
      <c r="P4" s="35"/>
      <c r="Q4" s="35"/>
      <c r="R4" s="35"/>
    </row>
    <row r="5" spans="1:18" s="38" customFormat="1" ht="14.25" x14ac:dyDescent="0.2">
      <c r="A5" s="308">
        <v>2</v>
      </c>
      <c r="B5" s="461" t="str">
        <f t="shared" si="0"/>
        <v>$02</v>
      </c>
      <c r="C5" s="258" t="s">
        <v>3</v>
      </c>
      <c r="D5" s="257"/>
      <c r="E5" s="467"/>
      <c r="F5" s="7"/>
      <c r="G5" s="7"/>
      <c r="H5" s="159"/>
      <c r="I5" s="7"/>
      <c r="J5" s="7"/>
      <c r="K5" s="159"/>
      <c r="L5" s="7"/>
      <c r="M5" s="256"/>
      <c r="N5" s="33"/>
      <c r="O5" s="35"/>
      <c r="P5" s="35"/>
      <c r="Q5" s="35"/>
      <c r="R5" s="35"/>
    </row>
    <row r="6" spans="1:18" s="38" customFormat="1" ht="14.25" x14ac:dyDescent="0.2">
      <c r="A6" s="308">
        <v>3</v>
      </c>
      <c r="B6" s="461" t="str">
        <f t="shared" si="0"/>
        <v>$03</v>
      </c>
      <c r="C6" s="258" t="s">
        <v>4</v>
      </c>
      <c r="D6" s="257"/>
      <c r="E6" s="467"/>
      <c r="F6" s="7"/>
      <c r="G6" s="7"/>
      <c r="H6" s="159"/>
      <c r="I6" s="7"/>
      <c r="J6" s="7"/>
      <c r="K6" s="159"/>
      <c r="L6" s="7"/>
      <c r="M6" s="256"/>
      <c r="N6" s="33"/>
      <c r="O6" s="35"/>
      <c r="P6" s="35"/>
      <c r="Q6" s="35"/>
      <c r="R6" s="35"/>
    </row>
    <row r="7" spans="1:18" s="38" customFormat="1" ht="14.25" x14ac:dyDescent="0.2">
      <c r="A7" s="308">
        <v>4</v>
      </c>
      <c r="B7" s="461" t="str">
        <f t="shared" si="0"/>
        <v>$04</v>
      </c>
      <c r="C7" s="258" t="s">
        <v>5</v>
      </c>
      <c r="D7" s="257"/>
      <c r="E7" s="467"/>
      <c r="F7" s="7"/>
      <c r="G7" s="7"/>
      <c r="H7" s="159"/>
      <c r="I7" s="7"/>
      <c r="J7" s="7"/>
      <c r="K7" s="159"/>
      <c r="L7" s="7"/>
      <c r="M7" s="259" t="s">
        <v>2091</v>
      </c>
      <c r="N7" s="33"/>
      <c r="O7" s="35"/>
      <c r="P7" s="35"/>
      <c r="Q7" s="35"/>
      <c r="R7" s="35"/>
    </row>
    <row r="8" spans="1:18" s="38" customFormat="1" ht="14.25" x14ac:dyDescent="0.2">
      <c r="A8" s="308">
        <v>5</v>
      </c>
      <c r="B8" s="461" t="str">
        <f t="shared" si="0"/>
        <v>$05</v>
      </c>
      <c r="C8" s="258" t="s">
        <v>6</v>
      </c>
      <c r="D8" s="257"/>
      <c r="E8" s="467"/>
      <c r="F8" s="7"/>
      <c r="G8" s="7"/>
      <c r="H8" s="159"/>
      <c r="I8" s="7"/>
      <c r="J8" s="7"/>
      <c r="K8" s="159"/>
      <c r="L8" s="7"/>
      <c r="M8" s="259" t="s">
        <v>790</v>
      </c>
      <c r="N8" s="33"/>
      <c r="O8" s="35"/>
      <c r="P8" s="35"/>
      <c r="Q8" s="35"/>
      <c r="R8" s="35"/>
    </row>
    <row r="9" spans="1:18" s="38" customFormat="1" ht="14.25" x14ac:dyDescent="0.2">
      <c r="A9" s="308">
        <v>6</v>
      </c>
      <c r="B9" s="461" t="str">
        <f t="shared" si="0"/>
        <v>$06</v>
      </c>
      <c r="C9" s="258" t="s">
        <v>7</v>
      </c>
      <c r="D9" s="260" t="s">
        <v>993</v>
      </c>
      <c r="E9" s="467"/>
      <c r="F9" s="7" t="s">
        <v>173</v>
      </c>
      <c r="G9" s="260" t="s">
        <v>994</v>
      </c>
      <c r="H9" s="159"/>
      <c r="I9" s="7" t="s">
        <v>173</v>
      </c>
      <c r="J9" s="7"/>
      <c r="K9" s="159"/>
      <c r="L9" s="7" t="s">
        <v>173</v>
      </c>
      <c r="M9" s="259" t="s">
        <v>995</v>
      </c>
      <c r="N9" s="33"/>
      <c r="O9" s="35"/>
      <c r="P9" s="35"/>
      <c r="Q9" s="35"/>
      <c r="R9" s="35"/>
    </row>
    <row r="10" spans="1:18" s="38" customFormat="1" ht="12.75" x14ac:dyDescent="0.2">
      <c r="A10" s="308">
        <v>7</v>
      </c>
      <c r="B10" s="461" t="str">
        <f t="shared" si="0"/>
        <v>$07</v>
      </c>
      <c r="C10" s="258" t="s">
        <v>8</v>
      </c>
      <c r="D10" s="261" t="s">
        <v>3247</v>
      </c>
      <c r="E10" s="470">
        <v>1082</v>
      </c>
      <c r="F10" s="7" t="s">
        <v>173</v>
      </c>
      <c r="G10" s="262" t="s">
        <v>3245</v>
      </c>
      <c r="H10" s="485">
        <v>1083</v>
      </c>
      <c r="I10" s="7" t="s">
        <v>173</v>
      </c>
      <c r="J10" s="263" t="s">
        <v>3246</v>
      </c>
      <c r="K10" s="271">
        <v>1084</v>
      </c>
      <c r="L10" s="7" t="s">
        <v>173</v>
      </c>
      <c r="M10" s="259" t="s">
        <v>1082</v>
      </c>
      <c r="N10" s="33"/>
      <c r="O10" s="35"/>
      <c r="P10" s="35"/>
      <c r="Q10" s="35"/>
      <c r="R10" s="35"/>
    </row>
    <row r="11" spans="1:18" s="38" customFormat="1" ht="12.75" x14ac:dyDescent="0.2">
      <c r="A11" s="308">
        <v>8</v>
      </c>
      <c r="B11" s="461" t="str">
        <f t="shared" si="0"/>
        <v>$08</v>
      </c>
      <c r="C11" s="258" t="s">
        <v>9</v>
      </c>
      <c r="D11" s="261"/>
      <c r="E11" s="470"/>
      <c r="F11" s="7"/>
      <c r="G11" s="7"/>
      <c r="H11" s="159"/>
      <c r="I11" s="7"/>
      <c r="J11" s="7"/>
      <c r="K11" s="159"/>
      <c r="L11" s="7"/>
      <c r="M11" s="259" t="s">
        <v>789</v>
      </c>
      <c r="N11" s="33"/>
      <c r="O11" s="35"/>
      <c r="P11" s="35"/>
      <c r="Q11" s="35"/>
      <c r="R11" s="35"/>
    </row>
    <row r="12" spans="1:18" s="38" customFormat="1" ht="12.75" x14ac:dyDescent="0.2">
      <c r="A12" s="308">
        <v>9</v>
      </c>
      <c r="B12" s="461" t="str">
        <f t="shared" si="0"/>
        <v>$09</v>
      </c>
      <c r="C12" s="258" t="s">
        <v>10</v>
      </c>
      <c r="D12" s="261" t="s">
        <v>3237</v>
      </c>
      <c r="E12" s="470">
        <v>1085</v>
      </c>
      <c r="F12" s="7"/>
      <c r="G12" s="7"/>
      <c r="H12" s="159"/>
      <c r="I12" s="7"/>
      <c r="J12" s="7"/>
      <c r="K12" s="159"/>
      <c r="L12" s="7"/>
      <c r="M12" s="256" t="s">
        <v>1865</v>
      </c>
      <c r="N12" s="33"/>
      <c r="O12" s="35"/>
      <c r="P12" s="35"/>
      <c r="Q12" s="35"/>
      <c r="R12" s="35"/>
    </row>
    <row r="13" spans="1:18" s="38" customFormat="1" ht="12.75" x14ac:dyDescent="0.2">
      <c r="A13" s="308">
        <v>10</v>
      </c>
      <c r="B13" s="461" t="str">
        <f t="shared" si="0"/>
        <v>$0A</v>
      </c>
      <c r="C13" s="258" t="s">
        <v>11</v>
      </c>
      <c r="D13" s="264"/>
      <c r="E13" s="471"/>
      <c r="F13" s="7"/>
      <c r="G13" s="7"/>
      <c r="H13" s="159"/>
      <c r="I13" s="7"/>
      <c r="J13" s="7"/>
      <c r="K13" s="159"/>
      <c r="L13" s="7"/>
      <c r="M13" s="256"/>
      <c r="N13" s="33"/>
      <c r="O13" s="35"/>
      <c r="P13" s="35"/>
      <c r="Q13" s="35"/>
      <c r="R13" s="35"/>
    </row>
    <row r="14" spans="1:18" s="38" customFormat="1" ht="12.75" x14ac:dyDescent="0.2">
      <c r="A14" s="459">
        <v>11</v>
      </c>
      <c r="B14" s="460" t="str">
        <f t="shared" si="0"/>
        <v>$0B</v>
      </c>
      <c r="C14" s="254" t="s">
        <v>12</v>
      </c>
      <c r="D14" s="265" t="s">
        <v>209</v>
      </c>
      <c r="E14" s="472"/>
      <c r="F14" s="7" t="s">
        <v>173</v>
      </c>
      <c r="G14" s="7"/>
      <c r="H14" s="159"/>
      <c r="I14" s="7" t="s">
        <v>173</v>
      </c>
      <c r="J14" s="7"/>
      <c r="K14" s="159"/>
      <c r="L14" s="7" t="s">
        <v>173</v>
      </c>
      <c r="M14" s="256"/>
      <c r="N14" s="33"/>
      <c r="O14" s="35"/>
      <c r="P14" s="35"/>
      <c r="Q14" s="35"/>
      <c r="R14" s="35"/>
    </row>
    <row r="15" spans="1:18" s="38" customFormat="1" ht="12.75" x14ac:dyDescent="0.2">
      <c r="A15" s="459">
        <v>12</v>
      </c>
      <c r="B15" s="460" t="str">
        <f t="shared" si="0"/>
        <v>$0C</v>
      </c>
      <c r="C15" s="254" t="s">
        <v>13</v>
      </c>
      <c r="D15" s="266" t="s">
        <v>132</v>
      </c>
      <c r="E15" s="473">
        <v>1000</v>
      </c>
      <c r="F15" s="7" t="s">
        <v>173</v>
      </c>
      <c r="G15" s="262" t="s">
        <v>144</v>
      </c>
      <c r="H15" s="485">
        <v>1016</v>
      </c>
      <c r="I15" s="7" t="s">
        <v>173</v>
      </c>
      <c r="J15" s="263" t="s">
        <v>260</v>
      </c>
      <c r="K15" s="271">
        <v>1032</v>
      </c>
      <c r="L15" s="7" t="s">
        <v>173</v>
      </c>
      <c r="M15" s="256" t="s">
        <v>249</v>
      </c>
      <c r="N15" s="267"/>
      <c r="O15" s="33"/>
      <c r="P15" s="35"/>
      <c r="Q15" s="35"/>
      <c r="R15" s="35"/>
    </row>
    <row r="16" spans="1:18" s="38" customFormat="1" ht="12.75" x14ac:dyDescent="0.2">
      <c r="A16" s="459">
        <v>13</v>
      </c>
      <c r="B16" s="460" t="str">
        <f t="shared" si="0"/>
        <v>$0D</v>
      </c>
      <c r="C16" s="254" t="s">
        <v>14</v>
      </c>
      <c r="D16" s="266" t="s">
        <v>133</v>
      </c>
      <c r="E16" s="473">
        <v>1001</v>
      </c>
      <c r="F16" s="7" t="s">
        <v>173</v>
      </c>
      <c r="G16" s="262" t="s">
        <v>145</v>
      </c>
      <c r="H16" s="485">
        <v>1017</v>
      </c>
      <c r="I16" s="7" t="s">
        <v>173</v>
      </c>
      <c r="J16" s="263" t="s">
        <v>156</v>
      </c>
      <c r="K16" s="271">
        <v>1033</v>
      </c>
      <c r="L16" s="7" t="s">
        <v>173</v>
      </c>
      <c r="M16" s="256" t="s">
        <v>250</v>
      </c>
      <c r="N16" s="33"/>
      <c r="O16" s="35"/>
      <c r="P16" s="35"/>
      <c r="Q16" s="35"/>
      <c r="R16" s="35"/>
    </row>
    <row r="17" spans="1:18" s="38" customFormat="1" ht="12.75" x14ac:dyDescent="0.2">
      <c r="A17" s="459">
        <v>14</v>
      </c>
      <c r="B17" s="460" t="str">
        <f t="shared" si="0"/>
        <v>$0E</v>
      </c>
      <c r="C17" s="254" t="s">
        <v>15</v>
      </c>
      <c r="D17" s="266" t="s">
        <v>134</v>
      </c>
      <c r="E17" s="473">
        <v>1002</v>
      </c>
      <c r="F17" s="7" t="s">
        <v>173</v>
      </c>
      <c r="G17" s="262" t="s">
        <v>146</v>
      </c>
      <c r="H17" s="485">
        <v>1018</v>
      </c>
      <c r="I17" s="7" t="s">
        <v>173</v>
      </c>
      <c r="J17" s="263" t="s">
        <v>157</v>
      </c>
      <c r="K17" s="271">
        <v>1034</v>
      </c>
      <c r="L17" s="7" t="s">
        <v>173</v>
      </c>
      <c r="M17" s="256" t="s">
        <v>251</v>
      </c>
      <c r="N17" s="33"/>
      <c r="O17" s="35"/>
      <c r="P17" s="35"/>
      <c r="Q17" s="35"/>
      <c r="R17" s="35"/>
    </row>
    <row r="18" spans="1:18" s="38" customFormat="1" ht="12.75" x14ac:dyDescent="0.2">
      <c r="A18" s="459">
        <v>15</v>
      </c>
      <c r="B18" s="460" t="str">
        <f t="shared" si="0"/>
        <v>$0F</v>
      </c>
      <c r="C18" s="254" t="s">
        <v>16</v>
      </c>
      <c r="D18" s="266" t="s">
        <v>135</v>
      </c>
      <c r="E18" s="473">
        <v>1003</v>
      </c>
      <c r="F18" s="7" t="s">
        <v>173</v>
      </c>
      <c r="G18" s="262" t="s">
        <v>147</v>
      </c>
      <c r="H18" s="485">
        <v>1019</v>
      </c>
      <c r="I18" s="7" t="s">
        <v>173</v>
      </c>
      <c r="J18" s="263" t="s">
        <v>158</v>
      </c>
      <c r="K18" s="271">
        <v>1035</v>
      </c>
      <c r="L18" s="7" t="s">
        <v>173</v>
      </c>
      <c r="M18" s="256" t="s">
        <v>261</v>
      </c>
      <c r="N18" s="33"/>
      <c r="O18" s="35"/>
      <c r="P18" s="35"/>
      <c r="Q18" s="35"/>
      <c r="R18" s="35"/>
    </row>
    <row r="19" spans="1:18" s="38" customFormat="1" ht="12.75" x14ac:dyDescent="0.2">
      <c r="A19" s="459">
        <v>16</v>
      </c>
      <c r="B19" s="460" t="str">
        <f t="shared" si="0"/>
        <v>$10</v>
      </c>
      <c r="C19" s="254" t="s">
        <v>17</v>
      </c>
      <c r="D19" s="266" t="s">
        <v>136</v>
      </c>
      <c r="E19" s="473">
        <v>1004</v>
      </c>
      <c r="F19" s="7" t="s">
        <v>173</v>
      </c>
      <c r="G19" s="262" t="s">
        <v>148</v>
      </c>
      <c r="H19" s="485">
        <v>1020</v>
      </c>
      <c r="I19" s="7" t="s">
        <v>173</v>
      </c>
      <c r="J19" s="263" t="s">
        <v>159</v>
      </c>
      <c r="K19" s="271">
        <v>1036</v>
      </c>
      <c r="L19" s="7" t="s">
        <v>173</v>
      </c>
      <c r="M19" s="268" t="s">
        <v>262</v>
      </c>
      <c r="N19" s="33"/>
      <c r="O19" s="35"/>
      <c r="P19" s="35"/>
      <c r="Q19" s="35"/>
      <c r="R19" s="35"/>
    </row>
    <row r="20" spans="1:18" s="38" customFormat="1" ht="12.75" x14ac:dyDescent="0.2">
      <c r="A20" s="459">
        <v>17</v>
      </c>
      <c r="B20" s="460" t="str">
        <f t="shared" si="0"/>
        <v>$11</v>
      </c>
      <c r="C20" s="254" t="s">
        <v>18</v>
      </c>
      <c r="D20" s="266" t="s">
        <v>137</v>
      </c>
      <c r="E20" s="473">
        <v>1005</v>
      </c>
      <c r="F20" s="7" t="s">
        <v>173</v>
      </c>
      <c r="G20" s="262" t="s">
        <v>149</v>
      </c>
      <c r="H20" s="485">
        <v>1021</v>
      </c>
      <c r="I20" s="7" t="s">
        <v>173</v>
      </c>
      <c r="J20" s="263" t="s">
        <v>160</v>
      </c>
      <c r="K20" s="271">
        <v>1037</v>
      </c>
      <c r="L20" s="7" t="s">
        <v>173</v>
      </c>
      <c r="M20" s="256" t="s">
        <v>263</v>
      </c>
      <c r="N20" s="33"/>
      <c r="O20" s="35"/>
      <c r="P20" s="35"/>
      <c r="Q20" s="35"/>
      <c r="R20" s="35"/>
    </row>
    <row r="21" spans="1:18" s="38" customFormat="1" ht="12.75" x14ac:dyDescent="0.2">
      <c r="A21" s="459">
        <v>18</v>
      </c>
      <c r="B21" s="460" t="str">
        <f t="shared" si="0"/>
        <v>$12</v>
      </c>
      <c r="C21" s="254" t="s">
        <v>19</v>
      </c>
      <c r="D21" s="266" t="s">
        <v>138</v>
      </c>
      <c r="E21" s="473">
        <v>1006</v>
      </c>
      <c r="F21" s="7" t="s">
        <v>173</v>
      </c>
      <c r="G21" s="262" t="s">
        <v>150</v>
      </c>
      <c r="H21" s="485">
        <v>1022</v>
      </c>
      <c r="I21" s="7" t="s">
        <v>173</v>
      </c>
      <c r="J21" s="263" t="s">
        <v>161</v>
      </c>
      <c r="K21" s="271">
        <v>1038</v>
      </c>
      <c r="L21" s="7" t="s">
        <v>173</v>
      </c>
      <c r="M21" s="256" t="s">
        <v>264</v>
      </c>
      <c r="N21" s="33"/>
      <c r="O21" s="35"/>
      <c r="P21" s="35"/>
      <c r="Q21" s="35"/>
      <c r="R21" s="35"/>
    </row>
    <row r="22" spans="1:18" s="38" customFormat="1" ht="12.75" x14ac:dyDescent="0.2">
      <c r="A22" s="459">
        <v>19</v>
      </c>
      <c r="B22" s="460" t="str">
        <f t="shared" si="0"/>
        <v>$13</v>
      </c>
      <c r="C22" s="254" t="s">
        <v>20</v>
      </c>
      <c r="D22" s="266" t="s">
        <v>139</v>
      </c>
      <c r="E22" s="473">
        <v>1007</v>
      </c>
      <c r="F22" s="7" t="s">
        <v>173</v>
      </c>
      <c r="G22" s="262" t="s">
        <v>151</v>
      </c>
      <c r="H22" s="485">
        <v>1023</v>
      </c>
      <c r="I22" s="7" t="s">
        <v>173</v>
      </c>
      <c r="J22" s="263" t="s">
        <v>162</v>
      </c>
      <c r="K22" s="271">
        <v>1039</v>
      </c>
      <c r="L22" s="7" t="s">
        <v>173</v>
      </c>
      <c r="M22" s="256" t="s">
        <v>265</v>
      </c>
      <c r="N22" s="33"/>
      <c r="O22" s="35"/>
      <c r="P22" s="35"/>
      <c r="Q22" s="35"/>
      <c r="R22" s="35"/>
    </row>
    <row r="23" spans="1:18" s="38" customFormat="1" ht="12.75" x14ac:dyDescent="0.2">
      <c r="A23" s="459">
        <v>20</v>
      </c>
      <c r="B23" s="460" t="str">
        <f t="shared" si="0"/>
        <v>$14</v>
      </c>
      <c r="C23" s="254" t="s">
        <v>21</v>
      </c>
      <c r="D23" s="266" t="s">
        <v>140</v>
      </c>
      <c r="E23" s="473">
        <v>1008</v>
      </c>
      <c r="F23" s="7" t="s">
        <v>173</v>
      </c>
      <c r="G23" s="262" t="s">
        <v>152</v>
      </c>
      <c r="H23" s="485">
        <v>1024</v>
      </c>
      <c r="I23" s="7" t="s">
        <v>173</v>
      </c>
      <c r="J23" s="263" t="s">
        <v>256</v>
      </c>
      <c r="K23" s="271">
        <v>1040</v>
      </c>
      <c r="L23" s="7" t="s">
        <v>173</v>
      </c>
      <c r="M23" s="256" t="s">
        <v>252</v>
      </c>
      <c r="N23" s="33"/>
      <c r="O23" s="35"/>
      <c r="P23" s="35"/>
      <c r="Q23" s="35"/>
      <c r="R23" s="35"/>
    </row>
    <row r="24" spans="1:18" s="38" customFormat="1" ht="12.75" x14ac:dyDescent="0.2">
      <c r="A24" s="308">
        <v>21</v>
      </c>
      <c r="B24" s="461" t="str">
        <f t="shared" si="0"/>
        <v>$15</v>
      </c>
      <c r="C24" s="264" t="s">
        <v>22</v>
      </c>
      <c r="D24" s="266" t="s">
        <v>141</v>
      </c>
      <c r="E24" s="473">
        <v>1009</v>
      </c>
      <c r="F24" s="7" t="s">
        <v>173</v>
      </c>
      <c r="G24" s="262" t="s">
        <v>153</v>
      </c>
      <c r="H24" s="485">
        <v>1025</v>
      </c>
      <c r="I24" s="7" t="s">
        <v>173</v>
      </c>
      <c r="J24" s="263" t="s">
        <v>257</v>
      </c>
      <c r="K24" s="271">
        <v>1041</v>
      </c>
      <c r="L24" s="7" t="s">
        <v>173</v>
      </c>
      <c r="M24" s="256" t="s">
        <v>253</v>
      </c>
      <c r="N24" s="33"/>
      <c r="O24" s="35"/>
      <c r="P24" s="35"/>
      <c r="Q24" s="35"/>
      <c r="R24" s="35"/>
    </row>
    <row r="25" spans="1:18" s="38" customFormat="1" ht="12.75" x14ac:dyDescent="0.2">
      <c r="A25" s="308">
        <v>22</v>
      </c>
      <c r="B25" s="461" t="str">
        <f t="shared" si="0"/>
        <v>$16</v>
      </c>
      <c r="C25" s="264" t="s">
        <v>439</v>
      </c>
      <c r="D25" s="266" t="s">
        <v>142</v>
      </c>
      <c r="E25" s="473">
        <v>1010</v>
      </c>
      <c r="F25" s="7" t="s">
        <v>173</v>
      </c>
      <c r="G25" s="262" t="s">
        <v>154</v>
      </c>
      <c r="H25" s="485">
        <v>1026</v>
      </c>
      <c r="I25" s="7" t="s">
        <v>173</v>
      </c>
      <c r="J25" s="263" t="s">
        <v>258</v>
      </c>
      <c r="K25" s="271">
        <v>1042</v>
      </c>
      <c r="L25" s="7" t="s">
        <v>173</v>
      </c>
      <c r="M25" s="256" t="s">
        <v>254</v>
      </c>
      <c r="N25" s="33"/>
      <c r="O25" s="35"/>
      <c r="P25" s="35"/>
      <c r="Q25" s="35"/>
      <c r="R25" s="35"/>
    </row>
    <row r="26" spans="1:18" s="38" customFormat="1" ht="12.75" x14ac:dyDescent="0.2">
      <c r="A26" s="308">
        <v>23</v>
      </c>
      <c r="B26" s="461" t="str">
        <f t="shared" si="0"/>
        <v>$17</v>
      </c>
      <c r="C26" s="264" t="s">
        <v>438</v>
      </c>
      <c r="D26" s="266" t="s">
        <v>143</v>
      </c>
      <c r="E26" s="473">
        <v>1011</v>
      </c>
      <c r="F26" s="7" t="s">
        <v>173</v>
      </c>
      <c r="G26" s="262" t="s">
        <v>155</v>
      </c>
      <c r="H26" s="485">
        <v>1027</v>
      </c>
      <c r="I26" s="7" t="s">
        <v>173</v>
      </c>
      <c r="J26" s="263" t="s">
        <v>259</v>
      </c>
      <c r="K26" s="271">
        <v>1043</v>
      </c>
      <c r="L26" s="7" t="s">
        <v>173</v>
      </c>
      <c r="M26" s="256" t="s">
        <v>255</v>
      </c>
      <c r="N26" s="33"/>
      <c r="O26" s="35"/>
      <c r="P26" s="35"/>
      <c r="Q26" s="35"/>
      <c r="R26" s="35"/>
    </row>
    <row r="27" spans="1:18" s="38" customFormat="1" ht="12.75" x14ac:dyDescent="0.2">
      <c r="A27" s="308">
        <v>24</v>
      </c>
      <c r="B27" s="461" t="str">
        <f t="shared" si="0"/>
        <v>$18</v>
      </c>
      <c r="C27" s="264" t="s">
        <v>23</v>
      </c>
      <c r="D27" s="257"/>
      <c r="E27" s="468"/>
      <c r="F27" s="7" t="s">
        <v>173</v>
      </c>
      <c r="G27" s="269" t="s">
        <v>1084</v>
      </c>
      <c r="H27" s="272"/>
      <c r="I27" s="7" t="s">
        <v>173</v>
      </c>
      <c r="J27" s="270" t="s">
        <v>377</v>
      </c>
      <c r="K27" s="271">
        <v>1072</v>
      </c>
      <c r="L27" s="7" t="s">
        <v>173</v>
      </c>
      <c r="M27" s="256" t="s">
        <v>421</v>
      </c>
      <c r="N27" s="33"/>
      <c r="O27" s="35"/>
      <c r="P27" s="35"/>
      <c r="Q27" s="35"/>
      <c r="R27" s="35"/>
    </row>
    <row r="28" spans="1:18" s="38" customFormat="1" ht="12.75" x14ac:dyDescent="0.2">
      <c r="A28" s="308">
        <v>25</v>
      </c>
      <c r="B28" s="461" t="str">
        <f t="shared" si="0"/>
        <v>$19</v>
      </c>
      <c r="C28" s="264" t="s">
        <v>24</v>
      </c>
      <c r="D28" s="257"/>
      <c r="E28" s="468"/>
      <c r="F28" s="7" t="s">
        <v>173</v>
      </c>
      <c r="G28" s="269" t="s">
        <v>376</v>
      </c>
      <c r="H28" s="272"/>
      <c r="I28" s="7" t="s">
        <v>173</v>
      </c>
      <c r="J28" s="271" t="s">
        <v>378</v>
      </c>
      <c r="K28" s="271">
        <v>1073</v>
      </c>
      <c r="L28" s="7" t="s">
        <v>173</v>
      </c>
      <c r="M28" s="256" t="s">
        <v>419</v>
      </c>
      <c r="N28" s="33"/>
      <c r="O28" s="35"/>
      <c r="P28" s="35"/>
      <c r="Q28" s="35"/>
      <c r="R28" s="35"/>
    </row>
    <row r="29" spans="1:18" s="38" customFormat="1" ht="12.75" x14ac:dyDescent="0.2">
      <c r="A29" s="308">
        <v>26</v>
      </c>
      <c r="B29" s="461" t="str">
        <f t="shared" si="0"/>
        <v>$1A</v>
      </c>
      <c r="C29" s="264" t="s">
        <v>25</v>
      </c>
      <c r="D29" s="257"/>
      <c r="E29" s="468"/>
      <c r="F29" s="7" t="s">
        <v>173</v>
      </c>
      <c r="G29" s="272" t="s">
        <v>381</v>
      </c>
      <c r="H29" s="272"/>
      <c r="I29" s="7" t="s">
        <v>173</v>
      </c>
      <c r="J29" s="270" t="s">
        <v>379</v>
      </c>
      <c r="K29" s="271">
        <v>1074</v>
      </c>
      <c r="L29" s="7" t="s">
        <v>173</v>
      </c>
      <c r="M29" s="256"/>
      <c r="N29" s="33"/>
      <c r="O29" s="35"/>
      <c r="P29" s="35"/>
      <c r="Q29" s="35"/>
      <c r="R29" s="35"/>
    </row>
    <row r="30" spans="1:18" s="38" customFormat="1" ht="12.75" x14ac:dyDescent="0.2">
      <c r="A30" s="308">
        <v>27</v>
      </c>
      <c r="B30" s="461" t="str">
        <f t="shared" si="0"/>
        <v>$1B</v>
      </c>
      <c r="C30" s="264" t="s">
        <v>26</v>
      </c>
      <c r="D30" s="257"/>
      <c r="E30" s="468"/>
      <c r="F30" s="7" t="s">
        <v>173</v>
      </c>
      <c r="G30" s="272" t="s">
        <v>1083</v>
      </c>
      <c r="H30" s="272"/>
      <c r="I30" s="7" t="s">
        <v>173</v>
      </c>
      <c r="J30" s="271" t="s">
        <v>380</v>
      </c>
      <c r="K30" s="271">
        <v>1075</v>
      </c>
      <c r="L30" s="7" t="s">
        <v>173</v>
      </c>
      <c r="M30" s="256" t="s">
        <v>420</v>
      </c>
      <c r="N30" s="33"/>
      <c r="O30" s="35"/>
      <c r="P30" s="35"/>
      <c r="Q30" s="35"/>
      <c r="R30" s="35"/>
    </row>
    <row r="31" spans="1:18" s="38" customFormat="1" ht="12.75" x14ac:dyDescent="0.2">
      <c r="A31" s="308">
        <v>28</v>
      </c>
      <c r="B31" s="461" t="str">
        <f t="shared" si="0"/>
        <v>$1C</v>
      </c>
      <c r="C31" s="264" t="s">
        <v>27</v>
      </c>
      <c r="D31" s="257"/>
      <c r="E31" s="468"/>
      <c r="F31" s="7"/>
      <c r="G31" s="7"/>
      <c r="H31" s="159"/>
      <c r="I31" s="7"/>
      <c r="J31" s="7"/>
      <c r="K31" s="159"/>
      <c r="L31" s="7"/>
      <c r="M31" s="256"/>
      <c r="N31" s="33"/>
      <c r="O31" s="35"/>
      <c r="P31" s="35"/>
      <c r="Q31" s="35"/>
      <c r="R31" s="35"/>
    </row>
    <row r="32" spans="1:18" s="38" customFormat="1" ht="12.75" x14ac:dyDescent="0.2">
      <c r="A32" s="308">
        <v>29</v>
      </c>
      <c r="B32" s="461" t="str">
        <f t="shared" si="0"/>
        <v>$1D</v>
      </c>
      <c r="C32" s="264" t="s">
        <v>28</v>
      </c>
      <c r="D32" s="464" t="s">
        <v>3228</v>
      </c>
      <c r="E32" s="474">
        <v>1080</v>
      </c>
      <c r="F32" s="7" t="s">
        <v>173</v>
      </c>
      <c r="G32" s="274" t="s">
        <v>3254</v>
      </c>
      <c r="H32" s="486">
        <v>1094</v>
      </c>
      <c r="I32" s="7" t="s">
        <v>173</v>
      </c>
      <c r="J32" s="274" t="s">
        <v>3255</v>
      </c>
      <c r="K32" s="486">
        <v>1095</v>
      </c>
      <c r="L32" s="7" t="s">
        <v>173</v>
      </c>
      <c r="M32" s="256" t="s">
        <v>447</v>
      </c>
      <c r="N32" s="33"/>
      <c r="O32" s="35"/>
      <c r="P32" s="35"/>
      <c r="Q32" s="267" t="s">
        <v>3258</v>
      </c>
      <c r="R32" s="35"/>
    </row>
    <row r="33" spans="1:19" s="38" customFormat="1" ht="12.75" x14ac:dyDescent="0.2">
      <c r="A33" s="459">
        <v>30</v>
      </c>
      <c r="B33" s="460" t="str">
        <f t="shared" si="0"/>
        <v>$1E</v>
      </c>
      <c r="C33" s="254" t="s">
        <v>29</v>
      </c>
      <c r="D33" s="464" t="s">
        <v>3251</v>
      </c>
      <c r="E33" s="474">
        <v>1093</v>
      </c>
      <c r="F33" s="7" t="s">
        <v>173</v>
      </c>
      <c r="G33" s="33"/>
      <c r="H33" s="238"/>
      <c r="I33" s="7"/>
      <c r="J33" s="274" t="s">
        <v>3256</v>
      </c>
      <c r="K33" s="486">
        <v>1122</v>
      </c>
      <c r="L33" s="7" t="s">
        <v>173</v>
      </c>
      <c r="M33" s="256" t="s">
        <v>435</v>
      </c>
      <c r="N33" s="33"/>
      <c r="O33" s="35"/>
      <c r="P33" s="35"/>
      <c r="Q33" s="35"/>
      <c r="R33" s="35"/>
    </row>
    <row r="34" spans="1:19" s="38" customFormat="1" ht="12.75" x14ac:dyDescent="0.2">
      <c r="A34" s="308">
        <v>31</v>
      </c>
      <c r="B34" s="461" t="str">
        <f t="shared" si="0"/>
        <v>$1F</v>
      </c>
      <c r="C34" s="264" t="s">
        <v>30</v>
      </c>
      <c r="D34" s="273" t="s">
        <v>3252</v>
      </c>
      <c r="E34" s="474">
        <v>1091</v>
      </c>
      <c r="F34" s="7" t="s">
        <v>173</v>
      </c>
      <c r="G34" s="33"/>
      <c r="H34" s="238"/>
      <c r="I34" s="7"/>
      <c r="J34" s="274" t="s">
        <v>3257</v>
      </c>
      <c r="K34" s="486">
        <v>1123</v>
      </c>
      <c r="L34" s="7" t="s">
        <v>173</v>
      </c>
      <c r="M34" s="256"/>
      <c r="N34" s="33"/>
      <c r="O34" s="35"/>
      <c r="P34" s="35"/>
      <c r="Q34" s="35"/>
      <c r="R34" s="35"/>
    </row>
    <row r="35" spans="1:19" s="38" customFormat="1" ht="12.75" x14ac:dyDescent="0.2">
      <c r="A35" s="308">
        <v>32</v>
      </c>
      <c r="B35" s="461" t="str">
        <f t="shared" si="0"/>
        <v>$20</v>
      </c>
      <c r="C35" s="264" t="s">
        <v>31</v>
      </c>
      <c r="D35" s="273" t="s">
        <v>3253</v>
      </c>
      <c r="E35" s="474">
        <v>1092</v>
      </c>
      <c r="F35" s="7" t="s">
        <v>173</v>
      </c>
      <c r="G35" s="33"/>
      <c r="H35" s="238"/>
      <c r="I35" s="7"/>
      <c r="K35" s="159"/>
      <c r="L35" s="33"/>
      <c r="M35" s="272" t="s">
        <v>1108</v>
      </c>
      <c r="N35" s="33"/>
      <c r="O35" s="35"/>
      <c r="P35" s="35"/>
      <c r="Q35" s="35"/>
      <c r="R35" s="35"/>
    </row>
    <row r="36" spans="1:19" s="38" customFormat="1" ht="12.75" x14ac:dyDescent="0.2">
      <c r="A36" s="308">
        <v>33</v>
      </c>
      <c r="B36" s="461" t="str">
        <f t="shared" si="0"/>
        <v>$21</v>
      </c>
      <c r="C36" s="264" t="s">
        <v>32</v>
      </c>
      <c r="D36" s="275" t="s">
        <v>411</v>
      </c>
      <c r="E36" s="287">
        <v>1384</v>
      </c>
      <c r="F36" s="277" t="s">
        <v>410</v>
      </c>
      <c r="G36" s="33"/>
      <c r="H36" s="267"/>
      <c r="I36" s="33"/>
      <c r="J36" s="278" t="s">
        <v>979</v>
      </c>
      <c r="K36" s="480">
        <v>1096</v>
      </c>
      <c r="L36" s="33" t="s">
        <v>173</v>
      </c>
      <c r="M36" s="256" t="s">
        <v>412</v>
      </c>
      <c r="N36" s="33"/>
      <c r="O36" s="35"/>
      <c r="P36" s="35"/>
      <c r="Q36" s="35"/>
      <c r="R36" s="35"/>
    </row>
    <row r="37" spans="1:19" s="38" customFormat="1" ht="12.75" x14ac:dyDescent="0.2">
      <c r="A37" s="308">
        <v>34</v>
      </c>
      <c r="B37" s="461" t="str">
        <f t="shared" si="0"/>
        <v>$22</v>
      </c>
      <c r="C37" s="264" t="s">
        <v>33</v>
      </c>
      <c r="D37" s="275" t="s">
        <v>531</v>
      </c>
      <c r="E37" s="287">
        <v>1385</v>
      </c>
      <c r="F37" s="277" t="s">
        <v>211</v>
      </c>
      <c r="G37" s="33"/>
      <c r="H37" s="238"/>
      <c r="I37" s="33"/>
      <c r="J37" s="278" t="s">
        <v>976</v>
      </c>
      <c r="K37" s="480">
        <v>1097</v>
      </c>
      <c r="L37" s="33" t="s">
        <v>173</v>
      </c>
      <c r="M37" s="256" t="s">
        <v>212</v>
      </c>
      <c r="N37" s="33"/>
      <c r="O37" s="35"/>
      <c r="P37" s="35"/>
      <c r="Q37" s="35"/>
      <c r="R37" s="35"/>
    </row>
    <row r="38" spans="1:19" s="38" customFormat="1" ht="12.75" x14ac:dyDescent="0.2">
      <c r="A38" s="308">
        <v>35</v>
      </c>
      <c r="B38" s="461" t="str">
        <f t="shared" si="0"/>
        <v>$23</v>
      </c>
      <c r="C38" s="264" t="s">
        <v>34</v>
      </c>
      <c r="D38" s="275" t="s">
        <v>203</v>
      </c>
      <c r="E38" s="287">
        <v>1386</v>
      </c>
      <c r="F38" s="279" t="s">
        <v>277</v>
      </c>
      <c r="G38" s="33"/>
      <c r="H38" s="238"/>
      <c r="I38" s="33"/>
      <c r="J38" s="278" t="s">
        <v>985</v>
      </c>
      <c r="K38" s="480">
        <v>1098</v>
      </c>
      <c r="L38" s="33" t="s">
        <v>173</v>
      </c>
      <c r="M38" s="256" t="s">
        <v>451</v>
      </c>
      <c r="N38" s="33"/>
      <c r="O38" s="35"/>
      <c r="P38" s="35"/>
      <c r="Q38" s="35"/>
      <c r="R38" s="35"/>
    </row>
    <row r="39" spans="1:19" s="38" customFormat="1" ht="12.75" x14ac:dyDescent="0.2">
      <c r="A39" s="308">
        <v>36</v>
      </c>
      <c r="B39" s="461" t="str">
        <f t="shared" si="0"/>
        <v>$24</v>
      </c>
      <c r="C39" s="264" t="s">
        <v>35</v>
      </c>
      <c r="D39" s="275" t="s">
        <v>449</v>
      </c>
      <c r="E39" s="287">
        <v>1359</v>
      </c>
      <c r="F39" s="279" t="s">
        <v>190</v>
      </c>
      <c r="G39" s="33"/>
      <c r="H39" s="267"/>
      <c r="I39" s="33"/>
      <c r="J39" s="278" t="s">
        <v>974</v>
      </c>
      <c r="K39" s="480">
        <v>1099</v>
      </c>
      <c r="L39" s="33" t="s">
        <v>173</v>
      </c>
      <c r="M39" s="256" t="s">
        <v>450</v>
      </c>
      <c r="N39" s="33"/>
      <c r="O39" s="35"/>
      <c r="P39" s="35"/>
      <c r="Q39" s="35"/>
      <c r="R39" s="35"/>
    </row>
    <row r="40" spans="1:19" s="38" customFormat="1" ht="12.75" x14ac:dyDescent="0.2">
      <c r="A40" s="308">
        <v>37</v>
      </c>
      <c r="B40" s="461" t="str">
        <f t="shared" si="0"/>
        <v>$25</v>
      </c>
      <c r="C40" s="264" t="s">
        <v>36</v>
      </c>
      <c r="D40" s="275" t="s">
        <v>204</v>
      </c>
      <c r="E40" s="287">
        <v>1388</v>
      </c>
      <c r="F40" s="279" t="s">
        <v>210</v>
      </c>
      <c r="G40" s="33"/>
      <c r="H40" s="238"/>
      <c r="I40" s="33"/>
      <c r="J40" s="278" t="s">
        <v>986</v>
      </c>
      <c r="K40" s="480">
        <v>1100</v>
      </c>
      <c r="L40" s="33" t="s">
        <v>173</v>
      </c>
      <c r="M40" s="256" t="s">
        <v>213</v>
      </c>
      <c r="N40" s="33"/>
      <c r="O40" s="35"/>
      <c r="P40" s="35"/>
      <c r="Q40" s="35"/>
      <c r="R40" s="35"/>
    </row>
    <row r="41" spans="1:19" s="38" customFormat="1" ht="12.75" x14ac:dyDescent="0.2">
      <c r="A41" s="459">
        <v>38</v>
      </c>
      <c r="B41" s="460" t="str">
        <f>CONCATENATE("$",DEC2HEX(A41,2))</f>
        <v>$26</v>
      </c>
      <c r="C41" s="254" t="s">
        <v>37</v>
      </c>
      <c r="D41" s="275" t="s">
        <v>205</v>
      </c>
      <c r="E41" s="287">
        <v>1389</v>
      </c>
      <c r="F41" s="277" t="s">
        <v>186</v>
      </c>
      <c r="G41" s="33"/>
      <c r="H41" s="238"/>
      <c r="I41" s="33"/>
      <c r="J41" s="278" t="s">
        <v>987</v>
      </c>
      <c r="K41" s="480">
        <v>1101</v>
      </c>
      <c r="L41" s="33" t="s">
        <v>173</v>
      </c>
      <c r="M41" s="256" t="s">
        <v>414</v>
      </c>
      <c r="N41" s="33"/>
      <c r="O41" s="35"/>
      <c r="P41" s="35"/>
      <c r="Q41" s="35"/>
      <c r="R41" s="35"/>
    </row>
    <row r="42" spans="1:19" s="38" customFormat="1" ht="12.75" x14ac:dyDescent="0.2">
      <c r="A42" s="459">
        <v>39</v>
      </c>
      <c r="B42" s="460" t="str">
        <f t="shared" si="0"/>
        <v>$27</v>
      </c>
      <c r="C42" s="254" t="s">
        <v>38</v>
      </c>
      <c r="D42" s="275" t="s">
        <v>206</v>
      </c>
      <c r="E42" s="287">
        <v>1390</v>
      </c>
      <c r="F42" s="277" t="s">
        <v>210</v>
      </c>
      <c r="G42" s="33"/>
      <c r="H42" s="238"/>
      <c r="I42" s="33"/>
      <c r="J42" s="278" t="s">
        <v>988</v>
      </c>
      <c r="K42" s="480">
        <v>1102</v>
      </c>
      <c r="L42" s="33" t="s">
        <v>173</v>
      </c>
      <c r="M42" s="256" t="s">
        <v>413</v>
      </c>
      <c r="N42" s="33"/>
      <c r="O42" s="35"/>
      <c r="P42" s="35"/>
      <c r="Q42" s="35"/>
      <c r="R42" s="35"/>
    </row>
    <row r="43" spans="1:19" s="38" customFormat="1" ht="12.75" x14ac:dyDescent="0.2">
      <c r="A43" s="459">
        <v>40</v>
      </c>
      <c r="B43" s="460" t="str">
        <f t="shared" si="0"/>
        <v>$28</v>
      </c>
      <c r="C43" s="254" t="s">
        <v>39</v>
      </c>
      <c r="D43" s="275" t="s">
        <v>402</v>
      </c>
      <c r="E43" s="287">
        <v>1391</v>
      </c>
      <c r="F43" s="279" t="s">
        <v>210</v>
      </c>
      <c r="G43" s="33"/>
      <c r="H43" s="238"/>
      <c r="I43" s="33"/>
      <c r="J43" s="278" t="s">
        <v>973</v>
      </c>
      <c r="K43" s="480">
        <v>1103</v>
      </c>
      <c r="L43" s="33" t="s">
        <v>173</v>
      </c>
      <c r="M43" s="256" t="s">
        <v>284</v>
      </c>
      <c r="N43" s="33"/>
      <c r="O43" s="35"/>
      <c r="P43" s="35"/>
      <c r="Q43" s="35"/>
      <c r="R43" s="35"/>
    </row>
    <row r="44" spans="1:19" s="38" customFormat="1" ht="12.75" x14ac:dyDescent="0.2">
      <c r="A44" s="308">
        <v>41</v>
      </c>
      <c r="B44" s="461" t="str">
        <f t="shared" si="0"/>
        <v>$29</v>
      </c>
      <c r="C44" s="264" t="s">
        <v>40</v>
      </c>
      <c r="D44" s="275" t="s">
        <v>416</v>
      </c>
      <c r="E44" s="287">
        <v>1392</v>
      </c>
      <c r="F44" s="7" t="s">
        <v>418</v>
      </c>
      <c r="G44" s="33"/>
      <c r="H44" s="238"/>
      <c r="I44" s="33"/>
      <c r="J44" s="278" t="s">
        <v>989</v>
      </c>
      <c r="K44" s="480">
        <v>1104</v>
      </c>
      <c r="L44" s="33" t="s">
        <v>173</v>
      </c>
      <c r="M44" s="256" t="s">
        <v>417</v>
      </c>
      <c r="N44" s="33"/>
      <c r="O44" s="35"/>
      <c r="P44" s="35"/>
      <c r="Q44" s="35"/>
      <c r="R44" s="35"/>
    </row>
    <row r="45" spans="1:19" s="38" customFormat="1" ht="12.75" x14ac:dyDescent="0.2">
      <c r="A45" s="459">
        <v>42</v>
      </c>
      <c r="B45" s="460" t="str">
        <f t="shared" si="0"/>
        <v>$2A</v>
      </c>
      <c r="C45" s="254" t="s">
        <v>41</v>
      </c>
      <c r="D45" s="275" t="s">
        <v>207</v>
      </c>
      <c r="E45" s="287">
        <v>1360</v>
      </c>
      <c r="F45" s="277" t="s">
        <v>186</v>
      </c>
      <c r="G45" s="33"/>
      <c r="H45" s="238"/>
      <c r="I45" s="33"/>
      <c r="J45" s="278" t="s">
        <v>990</v>
      </c>
      <c r="K45" s="480">
        <v>1105</v>
      </c>
      <c r="L45" s="33" t="s">
        <v>173</v>
      </c>
      <c r="M45" s="256" t="s">
        <v>214</v>
      </c>
      <c r="N45" s="33"/>
      <c r="O45" s="35"/>
      <c r="P45" s="35"/>
      <c r="Q45" s="35"/>
      <c r="R45" s="35"/>
    </row>
    <row r="46" spans="1:19" s="38" customFormat="1" ht="12.75" x14ac:dyDescent="0.2">
      <c r="A46" s="459">
        <v>43</v>
      </c>
      <c r="B46" s="460" t="str">
        <f t="shared" si="0"/>
        <v>$2B</v>
      </c>
      <c r="C46" s="254" t="s">
        <v>42</v>
      </c>
      <c r="D46" s="275" t="s">
        <v>208</v>
      </c>
      <c r="E46" s="287">
        <v>1361</v>
      </c>
      <c r="F46" s="277" t="s">
        <v>186</v>
      </c>
      <c r="G46" s="33"/>
      <c r="H46" s="238"/>
      <c r="I46" s="33"/>
      <c r="J46" s="278" t="s">
        <v>991</v>
      </c>
      <c r="K46" s="480">
        <v>1106</v>
      </c>
      <c r="L46" s="33" t="s">
        <v>173</v>
      </c>
      <c r="M46" s="256" t="s">
        <v>963</v>
      </c>
      <c r="N46" s="33"/>
      <c r="O46" s="35"/>
      <c r="P46" s="35"/>
      <c r="Q46" s="35"/>
      <c r="R46" s="35"/>
    </row>
    <row r="47" spans="1:19" s="38" customFormat="1" ht="12.75" x14ac:dyDescent="0.2">
      <c r="A47" s="308">
        <v>44</v>
      </c>
      <c r="B47" s="461" t="str">
        <f t="shared" si="0"/>
        <v>$2C</v>
      </c>
      <c r="C47" s="264" t="s">
        <v>43</v>
      </c>
      <c r="D47" s="275" t="s">
        <v>810</v>
      </c>
      <c r="E47" s="287">
        <v>1393</v>
      </c>
      <c r="F47" s="277" t="s">
        <v>173</v>
      </c>
      <c r="G47" s="33"/>
      <c r="H47" s="267"/>
      <c r="I47" s="33"/>
      <c r="J47" s="278" t="s">
        <v>992</v>
      </c>
      <c r="K47" s="480">
        <v>1107</v>
      </c>
      <c r="L47" s="33" t="s">
        <v>173</v>
      </c>
      <c r="M47" s="256" t="s">
        <v>962</v>
      </c>
      <c r="N47" s="33"/>
      <c r="O47" s="35"/>
      <c r="P47" s="35"/>
      <c r="Q47" s="35"/>
      <c r="R47" s="35"/>
    </row>
    <row r="48" spans="1:19" s="38" customFormat="1" ht="12.75" x14ac:dyDescent="0.2">
      <c r="A48" s="308">
        <v>45</v>
      </c>
      <c r="B48" s="461" t="str">
        <f t="shared" si="0"/>
        <v>$2D</v>
      </c>
      <c r="C48" s="264" t="s">
        <v>44</v>
      </c>
      <c r="D48" s="253" t="s">
        <v>3259</v>
      </c>
      <c r="E48" s="475">
        <v>1158</v>
      </c>
      <c r="F48" s="7" t="s">
        <v>190</v>
      </c>
      <c r="G48" s="33"/>
      <c r="H48" s="238"/>
      <c r="I48" s="7" t="s">
        <v>190</v>
      </c>
      <c r="J48" s="280" t="s">
        <v>997</v>
      </c>
      <c r="K48" s="159"/>
      <c r="L48" s="33"/>
      <c r="M48" s="256" t="s">
        <v>1054</v>
      </c>
      <c r="N48" s="33"/>
      <c r="O48" s="35"/>
      <c r="P48" s="35"/>
      <c r="Q48" s="35"/>
      <c r="R48" s="35"/>
      <c r="S48" s="281" t="s">
        <v>1065</v>
      </c>
    </row>
    <row r="49" spans="1:19" s="38" customFormat="1" ht="12.75" x14ac:dyDescent="0.2">
      <c r="A49" s="308">
        <v>46</v>
      </c>
      <c r="B49" s="461" t="str">
        <f t="shared" si="0"/>
        <v>$2E</v>
      </c>
      <c r="C49" s="264" t="s">
        <v>45</v>
      </c>
      <c r="D49" s="253" t="s">
        <v>3260</v>
      </c>
      <c r="E49" s="475">
        <v>1159</v>
      </c>
      <c r="F49" s="7" t="s">
        <v>190</v>
      </c>
      <c r="G49" s="33"/>
      <c r="H49" s="238"/>
      <c r="I49" s="7" t="s">
        <v>190</v>
      </c>
      <c r="J49" s="280" t="s">
        <v>997</v>
      </c>
      <c r="K49" s="159"/>
      <c r="L49" s="33"/>
      <c r="M49" s="256" t="s">
        <v>1044</v>
      </c>
      <c r="N49" s="33"/>
      <c r="O49" s="35"/>
      <c r="P49" s="35"/>
      <c r="Q49" s="35"/>
      <c r="R49" s="35"/>
      <c r="S49" s="281" t="s">
        <v>1000</v>
      </c>
    </row>
    <row r="50" spans="1:19" s="38" customFormat="1" ht="12.75" x14ac:dyDescent="0.2">
      <c r="A50" s="459">
        <v>47</v>
      </c>
      <c r="B50" s="460" t="str">
        <f t="shared" si="0"/>
        <v>$2F</v>
      </c>
      <c r="C50" s="254" t="s">
        <v>46</v>
      </c>
      <c r="D50" s="282" t="s">
        <v>1077</v>
      </c>
      <c r="E50" s="476">
        <v>1134</v>
      </c>
      <c r="F50" s="7" t="s">
        <v>190</v>
      </c>
      <c r="G50" s="33"/>
      <c r="H50" s="238"/>
      <c r="I50" s="7" t="s">
        <v>190</v>
      </c>
      <c r="J50" s="280" t="s">
        <v>997</v>
      </c>
      <c r="K50" s="159"/>
      <c r="L50" s="33"/>
      <c r="M50" s="256"/>
      <c r="N50" s="33"/>
      <c r="O50" s="35"/>
      <c r="P50" s="35"/>
      <c r="Q50" s="35"/>
      <c r="R50" s="35"/>
      <c r="S50" s="281" t="s">
        <v>1064</v>
      </c>
    </row>
    <row r="51" spans="1:19" s="38" customFormat="1" ht="12.75" x14ac:dyDescent="0.2">
      <c r="A51" s="308">
        <v>48</v>
      </c>
      <c r="B51" s="461" t="str">
        <f t="shared" si="0"/>
        <v>$30</v>
      </c>
      <c r="C51" s="264" t="s">
        <v>47</v>
      </c>
      <c r="D51" s="253" t="s">
        <v>3261</v>
      </c>
      <c r="E51" s="475">
        <v>1136</v>
      </c>
      <c r="F51" s="7" t="s">
        <v>190</v>
      </c>
      <c r="G51" s="33"/>
      <c r="H51" s="238"/>
      <c r="I51" s="7" t="s">
        <v>190</v>
      </c>
      <c r="J51" s="283" t="s">
        <v>1061</v>
      </c>
      <c r="K51" s="159"/>
      <c r="L51" s="33"/>
      <c r="M51" s="256" t="s">
        <v>270</v>
      </c>
      <c r="N51" s="33"/>
      <c r="O51" s="35"/>
      <c r="P51" s="35"/>
      <c r="Q51" s="35"/>
      <c r="R51" s="35"/>
      <c r="S51" s="281" t="s">
        <v>1101</v>
      </c>
    </row>
    <row r="52" spans="1:19" s="38" customFormat="1" ht="12.75" x14ac:dyDescent="0.2">
      <c r="A52" s="308">
        <v>49</v>
      </c>
      <c r="B52" s="461" t="str">
        <f t="shared" si="0"/>
        <v>$31</v>
      </c>
      <c r="C52" s="264" t="s">
        <v>48</v>
      </c>
      <c r="D52" s="253" t="s">
        <v>3262</v>
      </c>
      <c r="E52" s="475">
        <v>1137</v>
      </c>
      <c r="F52" s="7" t="s">
        <v>190</v>
      </c>
      <c r="G52" s="33"/>
      <c r="H52" s="238"/>
      <c r="I52" s="7" t="s">
        <v>190</v>
      </c>
      <c r="J52" s="283" t="s">
        <v>1061</v>
      </c>
      <c r="K52" s="159"/>
      <c r="L52" s="33"/>
      <c r="M52" s="256" t="s">
        <v>271</v>
      </c>
      <c r="N52" s="33"/>
      <c r="O52" s="35"/>
      <c r="P52" s="35"/>
      <c r="Q52" s="35"/>
      <c r="R52" s="35"/>
      <c r="S52" s="281" t="s">
        <v>1102</v>
      </c>
    </row>
    <row r="53" spans="1:19" s="38" customFormat="1" ht="12.75" x14ac:dyDescent="0.2">
      <c r="A53" s="459">
        <v>50</v>
      </c>
      <c r="B53" s="460" t="str">
        <f t="shared" si="0"/>
        <v>$32</v>
      </c>
      <c r="C53" s="254" t="s">
        <v>49</v>
      </c>
      <c r="D53" s="261" t="s">
        <v>282</v>
      </c>
      <c r="E53" s="470">
        <v>1264</v>
      </c>
      <c r="F53" s="277" t="s">
        <v>448</v>
      </c>
      <c r="G53" s="33"/>
      <c r="H53" s="238"/>
      <c r="I53" s="277" t="s">
        <v>448</v>
      </c>
      <c r="J53" s="283" t="s">
        <v>1061</v>
      </c>
      <c r="K53" s="159"/>
      <c r="L53" s="33"/>
      <c r="M53" s="256" t="s">
        <v>215</v>
      </c>
      <c r="N53" s="33"/>
      <c r="O53" s="35"/>
      <c r="P53" s="35"/>
      <c r="Q53" s="35"/>
      <c r="R53" s="35"/>
      <c r="S53" s="281" t="s">
        <v>1103</v>
      </c>
    </row>
    <row r="54" spans="1:19" s="38" customFormat="1" ht="12.75" x14ac:dyDescent="0.2">
      <c r="A54" s="459">
        <v>51</v>
      </c>
      <c r="B54" s="460" t="str">
        <f t="shared" si="0"/>
        <v>$33</v>
      </c>
      <c r="C54" s="254" t="s">
        <v>50</v>
      </c>
      <c r="D54" s="253" t="s">
        <v>1047</v>
      </c>
      <c r="E54" s="475">
        <v>1132</v>
      </c>
      <c r="F54" s="7" t="s">
        <v>190</v>
      </c>
      <c r="G54" s="262" t="s">
        <v>1048</v>
      </c>
      <c r="H54" s="485">
        <v>1133</v>
      </c>
      <c r="I54" s="7" t="s">
        <v>190</v>
      </c>
      <c r="J54" s="280" t="s">
        <v>1028</v>
      </c>
      <c r="K54" s="159"/>
      <c r="L54" s="33"/>
      <c r="M54" s="256"/>
      <c r="N54" s="33"/>
      <c r="O54" s="35"/>
      <c r="P54" s="35"/>
      <c r="Q54" s="35"/>
      <c r="R54" s="35"/>
      <c r="S54" s="281" t="s">
        <v>1104</v>
      </c>
    </row>
    <row r="55" spans="1:19" s="38" customFormat="1" ht="12.75" x14ac:dyDescent="0.2">
      <c r="A55" s="308">
        <v>52</v>
      </c>
      <c r="B55" s="461" t="str">
        <f t="shared" si="0"/>
        <v>$34</v>
      </c>
      <c r="C55" s="264" t="s">
        <v>51</v>
      </c>
      <c r="D55" s="275" t="s">
        <v>164</v>
      </c>
      <c r="E55" s="287">
        <v>1088</v>
      </c>
      <c r="F55" s="7" t="s">
        <v>173</v>
      </c>
      <c r="G55" s="33"/>
      <c r="H55" s="238"/>
      <c r="I55" s="7"/>
      <c r="J55" s="280" t="s">
        <v>1028</v>
      </c>
      <c r="K55" s="159"/>
      <c r="L55" s="33"/>
      <c r="M55" s="256" t="s">
        <v>1858</v>
      </c>
      <c r="N55" s="33"/>
      <c r="O55" s="35"/>
      <c r="P55" s="35"/>
      <c r="Q55" s="35"/>
      <c r="R55" s="35"/>
      <c r="S55" s="281" t="s">
        <v>1105</v>
      </c>
    </row>
    <row r="56" spans="1:19" s="38" customFormat="1" ht="12.75" x14ac:dyDescent="0.2">
      <c r="A56" s="308">
        <v>53</v>
      </c>
      <c r="B56" s="461" t="str">
        <f t="shared" si="0"/>
        <v>$35</v>
      </c>
      <c r="C56" s="264" t="s">
        <v>52</v>
      </c>
      <c r="D56" s="275" t="s">
        <v>163</v>
      </c>
      <c r="E56" s="287">
        <v>1087</v>
      </c>
      <c r="F56" s="7" t="s">
        <v>173</v>
      </c>
      <c r="G56" s="33"/>
      <c r="H56" s="238"/>
      <c r="I56" s="7"/>
      <c r="J56" s="280" t="s">
        <v>1028</v>
      </c>
      <c r="K56" s="159"/>
      <c r="L56" s="33"/>
      <c r="M56" s="256" t="s">
        <v>216</v>
      </c>
      <c r="N56" s="33"/>
      <c r="O56" s="35"/>
      <c r="P56" s="35"/>
      <c r="Q56" s="35"/>
      <c r="R56" s="35"/>
    </row>
    <row r="57" spans="1:19" s="38" customFormat="1" ht="12.75" x14ac:dyDescent="0.2">
      <c r="A57" s="308">
        <v>54</v>
      </c>
      <c r="B57" s="461" t="str">
        <f t="shared" si="0"/>
        <v>$36</v>
      </c>
      <c r="C57" s="264" t="s">
        <v>53</v>
      </c>
      <c r="D57" s="275" t="s">
        <v>165</v>
      </c>
      <c r="E57" s="287">
        <v>1089</v>
      </c>
      <c r="F57" s="7" t="s">
        <v>173</v>
      </c>
      <c r="G57" s="33"/>
      <c r="H57" s="238"/>
      <c r="I57" s="7"/>
      <c r="J57" s="283" t="s">
        <v>1063</v>
      </c>
      <c r="K57" s="159"/>
      <c r="L57" s="33"/>
      <c r="M57" s="256" t="s">
        <v>217</v>
      </c>
      <c r="N57" s="33"/>
      <c r="O57" s="35"/>
      <c r="P57" s="35"/>
      <c r="Q57" s="35"/>
      <c r="R57" s="35"/>
    </row>
    <row r="58" spans="1:19" s="38" customFormat="1" ht="12.75" x14ac:dyDescent="0.2">
      <c r="A58" s="308">
        <v>55</v>
      </c>
      <c r="B58" s="461" t="str">
        <f t="shared" si="0"/>
        <v>$37</v>
      </c>
      <c r="C58" s="264" t="s">
        <v>54</v>
      </c>
      <c r="D58" s="275" t="s">
        <v>345</v>
      </c>
      <c r="E58" s="287">
        <v>1090</v>
      </c>
      <c r="F58" s="7" t="s">
        <v>173</v>
      </c>
      <c r="G58" s="33"/>
      <c r="H58" s="238"/>
      <c r="I58" s="7"/>
      <c r="J58" s="283" t="s">
        <v>1063</v>
      </c>
      <c r="K58" s="159"/>
      <c r="L58" s="33"/>
      <c r="M58" s="256" t="s">
        <v>422</v>
      </c>
      <c r="N58" s="33"/>
      <c r="O58" s="35"/>
      <c r="P58" s="35"/>
      <c r="Q58" s="35"/>
      <c r="R58" s="35"/>
    </row>
    <row r="59" spans="1:19" s="38" customFormat="1" ht="12.75" x14ac:dyDescent="0.2">
      <c r="A59" s="459">
        <v>56</v>
      </c>
      <c r="B59" s="460" t="str">
        <f t="shared" si="0"/>
        <v>$38</v>
      </c>
      <c r="C59" s="254" t="s">
        <v>55</v>
      </c>
      <c r="D59" s="276" t="s">
        <v>3249</v>
      </c>
      <c r="E59" s="465">
        <v>1081</v>
      </c>
      <c r="F59" s="7" t="s">
        <v>173</v>
      </c>
      <c r="G59" s="33"/>
      <c r="H59" s="238"/>
      <c r="I59" s="7"/>
      <c r="J59" s="283" t="s">
        <v>1063</v>
      </c>
      <c r="K59" s="159"/>
      <c r="L59" s="33"/>
      <c r="M59" s="256" t="s">
        <v>272</v>
      </c>
      <c r="N59" s="33"/>
      <c r="O59" s="35"/>
      <c r="P59" s="35"/>
      <c r="Q59" s="35"/>
      <c r="R59" s="35"/>
    </row>
    <row r="60" spans="1:19" s="38" customFormat="1" ht="12.75" x14ac:dyDescent="0.2">
      <c r="A60" s="308">
        <v>57</v>
      </c>
      <c r="B60" s="461" t="str">
        <f t="shared" si="0"/>
        <v>$39</v>
      </c>
      <c r="C60" s="264" t="s">
        <v>56</v>
      </c>
      <c r="D60" s="253" t="s">
        <v>1045</v>
      </c>
      <c r="E60" s="475">
        <v>1140</v>
      </c>
      <c r="F60" s="7" t="s">
        <v>190</v>
      </c>
      <c r="G60" s="33"/>
      <c r="H60" s="238"/>
      <c r="I60" s="7"/>
      <c r="J60" s="280" t="s">
        <v>1062</v>
      </c>
      <c r="K60" s="159"/>
      <c r="L60" s="33"/>
      <c r="M60" s="267" t="s">
        <v>1843</v>
      </c>
      <c r="N60" s="33"/>
      <c r="O60" s="35"/>
      <c r="P60" s="35"/>
      <c r="Q60" s="35"/>
      <c r="R60" s="35"/>
    </row>
    <row r="61" spans="1:19" s="38" customFormat="1" ht="12.75" x14ac:dyDescent="0.2">
      <c r="A61" s="308">
        <v>58</v>
      </c>
      <c r="B61" s="461" t="str">
        <f t="shared" si="0"/>
        <v>$3A</v>
      </c>
      <c r="C61" s="264" t="s">
        <v>57</v>
      </c>
      <c r="D61" s="253" t="s">
        <v>1046</v>
      </c>
      <c r="E61" s="475">
        <v>1141</v>
      </c>
      <c r="F61" s="7" t="s">
        <v>190</v>
      </c>
      <c r="G61" s="33"/>
      <c r="H61" s="238"/>
      <c r="I61" s="7"/>
      <c r="J61" s="280" t="s">
        <v>1062</v>
      </c>
      <c r="K61" s="159"/>
      <c r="L61" s="33"/>
      <c r="M61" s="267" t="s">
        <v>1844</v>
      </c>
      <c r="N61" s="33"/>
      <c r="O61" s="35"/>
      <c r="P61" s="35"/>
      <c r="Q61" s="35"/>
      <c r="R61" s="35"/>
    </row>
    <row r="62" spans="1:19" s="38" customFormat="1" ht="12.75" x14ac:dyDescent="0.2">
      <c r="A62" s="308">
        <v>59</v>
      </c>
      <c r="B62" s="461" t="str">
        <f t="shared" si="0"/>
        <v>$3B</v>
      </c>
      <c r="C62" s="264" t="s">
        <v>58</v>
      </c>
      <c r="D62" s="284" t="s">
        <v>1033</v>
      </c>
      <c r="E62" s="475">
        <v>1152</v>
      </c>
      <c r="F62" s="7" t="s">
        <v>190</v>
      </c>
      <c r="G62" s="285" t="s">
        <v>1110</v>
      </c>
      <c r="H62" s="487"/>
      <c r="I62" s="7"/>
      <c r="J62" s="280" t="s">
        <v>1062</v>
      </c>
      <c r="K62" s="159"/>
      <c r="L62" s="33"/>
      <c r="M62" s="256" t="s">
        <v>1070</v>
      </c>
      <c r="N62" s="33"/>
      <c r="O62" s="35"/>
      <c r="P62" s="35"/>
      <c r="Q62" s="35"/>
      <c r="R62" s="35"/>
    </row>
    <row r="63" spans="1:19" s="38" customFormat="1" ht="12.75" x14ac:dyDescent="0.2">
      <c r="A63" s="308">
        <v>60</v>
      </c>
      <c r="B63" s="461" t="str">
        <f t="shared" si="0"/>
        <v>$3C</v>
      </c>
      <c r="C63" s="264" t="s">
        <v>59</v>
      </c>
      <c r="D63" s="284" t="s">
        <v>1034</v>
      </c>
      <c r="E63" s="475">
        <v>1157</v>
      </c>
      <c r="F63" s="7" t="s">
        <v>190</v>
      </c>
      <c r="G63" s="285" t="s">
        <v>1110</v>
      </c>
      <c r="H63" s="487"/>
      <c r="I63" s="7"/>
      <c r="J63" s="283" t="s">
        <v>996</v>
      </c>
      <c r="K63" s="159"/>
      <c r="L63" s="33"/>
      <c r="M63" s="256" t="s">
        <v>1052</v>
      </c>
      <c r="N63" s="33"/>
      <c r="O63" s="35"/>
      <c r="P63" s="35"/>
      <c r="Q63" s="35"/>
      <c r="R63" s="35"/>
    </row>
    <row r="64" spans="1:19" s="38" customFormat="1" ht="12.75" x14ac:dyDescent="0.2">
      <c r="A64" s="308">
        <v>61</v>
      </c>
      <c r="B64" s="461" t="str">
        <f t="shared" si="0"/>
        <v>$3D</v>
      </c>
      <c r="C64" s="264" t="s">
        <v>60</v>
      </c>
      <c r="D64" s="284" t="s">
        <v>1035</v>
      </c>
      <c r="E64" s="475">
        <v>1156</v>
      </c>
      <c r="F64" s="7" t="s">
        <v>190</v>
      </c>
      <c r="G64" s="285" t="s">
        <v>1110</v>
      </c>
      <c r="H64" s="487"/>
      <c r="I64" s="7"/>
      <c r="J64" s="283" t="s">
        <v>996</v>
      </c>
      <c r="K64" s="159"/>
      <c r="L64" s="33"/>
      <c r="M64" s="256" t="s">
        <v>1027</v>
      </c>
      <c r="N64" s="33"/>
      <c r="O64" s="35"/>
      <c r="P64" s="35"/>
      <c r="Q64" s="35"/>
      <c r="R64" s="35"/>
    </row>
    <row r="65" spans="1:18" s="38" customFormat="1" ht="12.75" x14ac:dyDescent="0.2">
      <c r="A65" s="308">
        <v>62</v>
      </c>
      <c r="B65" s="461" t="str">
        <f t="shared" si="0"/>
        <v>$3E</v>
      </c>
      <c r="C65" s="264" t="s">
        <v>61</v>
      </c>
      <c r="D65" s="286" t="s">
        <v>1098</v>
      </c>
      <c r="E65" s="477">
        <v>1153</v>
      </c>
      <c r="F65" s="7" t="s">
        <v>190</v>
      </c>
      <c r="G65" s="285" t="s">
        <v>1110</v>
      </c>
      <c r="H65" s="487"/>
      <c r="I65" s="7"/>
      <c r="J65" s="283" t="s">
        <v>996</v>
      </c>
      <c r="K65" s="159"/>
      <c r="L65" s="33"/>
      <c r="M65" s="256" t="s">
        <v>1354</v>
      </c>
      <c r="N65" s="33"/>
      <c r="O65" s="35"/>
      <c r="P65" s="35"/>
      <c r="Q65" s="35"/>
      <c r="R65" s="35"/>
    </row>
    <row r="66" spans="1:18" s="38" customFormat="1" ht="12.75" x14ac:dyDescent="0.2">
      <c r="A66" s="308">
        <v>63</v>
      </c>
      <c r="B66" s="461" t="str">
        <f t="shared" si="0"/>
        <v>$3F</v>
      </c>
      <c r="C66" s="264" t="s">
        <v>62</v>
      </c>
      <c r="D66" s="257"/>
      <c r="E66" s="468"/>
      <c r="F66" s="7"/>
      <c r="G66" s="7"/>
      <c r="H66" s="487"/>
      <c r="I66" s="7"/>
      <c r="J66" s="7"/>
      <c r="K66" s="159"/>
      <c r="L66" s="267"/>
      <c r="M66" s="256" t="s">
        <v>1053</v>
      </c>
      <c r="N66" s="33"/>
      <c r="O66" s="35"/>
      <c r="P66" s="35"/>
      <c r="Q66" s="35"/>
      <c r="R66" s="35"/>
    </row>
    <row r="67" spans="1:18" s="38" customFormat="1" ht="12.75" x14ac:dyDescent="0.2">
      <c r="A67" s="459">
        <v>64</v>
      </c>
      <c r="B67" s="460" t="str">
        <f t="shared" si="0"/>
        <v>$40</v>
      </c>
      <c r="C67" s="254" t="s">
        <v>63</v>
      </c>
      <c r="D67" s="275" t="s">
        <v>268</v>
      </c>
      <c r="E67" s="468"/>
      <c r="F67" s="7" t="s">
        <v>190</v>
      </c>
      <c r="G67" s="275" t="s">
        <v>268</v>
      </c>
      <c r="H67" s="487"/>
      <c r="I67" s="7" t="s">
        <v>190</v>
      </c>
      <c r="J67" s="7"/>
      <c r="K67" s="159"/>
      <c r="L67" s="267"/>
      <c r="M67" s="256"/>
      <c r="N67" s="33"/>
      <c r="O67" s="35"/>
      <c r="P67" s="35"/>
      <c r="Q67" s="35"/>
      <c r="R67" s="35"/>
    </row>
    <row r="68" spans="1:18" s="38" customFormat="1" ht="12.75" x14ac:dyDescent="0.2">
      <c r="A68" s="308">
        <v>65</v>
      </c>
      <c r="B68" s="461" t="str">
        <f t="shared" ref="B68:B130" si="1">CONCATENATE("$",DEC2HEX(A68,2))</f>
        <v>$41</v>
      </c>
      <c r="C68" s="258" t="s">
        <v>64</v>
      </c>
      <c r="D68" s="257"/>
      <c r="E68" s="468"/>
      <c r="F68" s="7"/>
      <c r="G68" s="7"/>
      <c r="H68" s="487"/>
      <c r="I68" s="7"/>
      <c r="J68" s="7"/>
      <c r="K68" s="159"/>
      <c r="L68" s="267"/>
      <c r="M68" s="256"/>
      <c r="N68" s="33"/>
      <c r="O68" s="35"/>
      <c r="P68" s="35"/>
      <c r="Q68" s="35"/>
      <c r="R68" s="35"/>
    </row>
    <row r="69" spans="1:18" s="38" customFormat="1" ht="12.75" x14ac:dyDescent="0.2">
      <c r="A69" s="459">
        <v>66</v>
      </c>
      <c r="B69" s="460" t="str">
        <f t="shared" si="1"/>
        <v>$42</v>
      </c>
      <c r="C69" s="254" t="s">
        <v>65</v>
      </c>
      <c r="D69" s="287" t="s">
        <v>269</v>
      </c>
      <c r="E69" s="468"/>
      <c r="F69" s="7" t="s">
        <v>190</v>
      </c>
      <c r="G69" s="287" t="s">
        <v>269</v>
      </c>
      <c r="H69" s="487"/>
      <c r="I69" s="7" t="s">
        <v>190</v>
      </c>
      <c r="J69" s="7"/>
      <c r="K69" s="159"/>
      <c r="L69" s="7"/>
      <c r="M69" s="256"/>
      <c r="N69" s="33"/>
      <c r="O69" s="35"/>
      <c r="P69" s="35"/>
      <c r="Q69" s="35"/>
      <c r="R69" s="35"/>
    </row>
    <row r="70" spans="1:18" s="38" customFormat="1" ht="12.75" x14ac:dyDescent="0.2">
      <c r="A70" s="308">
        <v>67</v>
      </c>
      <c r="B70" s="461" t="str">
        <f t="shared" si="1"/>
        <v>$43</v>
      </c>
      <c r="C70" s="258" t="s">
        <v>66</v>
      </c>
      <c r="D70" s="257"/>
      <c r="E70" s="468"/>
      <c r="F70" s="33"/>
      <c r="G70" s="7"/>
      <c r="H70" s="487"/>
      <c r="I70" s="33"/>
      <c r="J70" s="7"/>
      <c r="K70" s="159"/>
      <c r="L70" s="7"/>
      <c r="M70" s="256"/>
      <c r="N70" s="33"/>
      <c r="O70" s="35"/>
      <c r="P70" s="35"/>
      <c r="Q70" s="35"/>
      <c r="R70" s="35"/>
    </row>
    <row r="71" spans="1:18" s="38" customFormat="1" ht="12.75" x14ac:dyDescent="0.2">
      <c r="A71" s="308">
        <v>68</v>
      </c>
      <c r="B71" s="461" t="str">
        <f t="shared" si="1"/>
        <v>$44</v>
      </c>
      <c r="C71" s="258" t="s">
        <v>67</v>
      </c>
      <c r="D71" s="257"/>
      <c r="E71" s="468"/>
      <c r="F71" s="33"/>
      <c r="G71" s="7"/>
      <c r="H71" s="487"/>
      <c r="I71" s="33"/>
      <c r="J71" s="7"/>
      <c r="K71" s="159"/>
      <c r="L71" s="7"/>
      <c r="M71" s="256"/>
      <c r="N71" s="33"/>
      <c r="O71" s="35"/>
      <c r="P71" s="35"/>
      <c r="Q71" s="35"/>
      <c r="R71" s="35"/>
    </row>
    <row r="72" spans="1:18" s="38" customFormat="1" ht="12.75" x14ac:dyDescent="0.2">
      <c r="A72" s="308">
        <v>69</v>
      </c>
      <c r="B72" s="461" t="str">
        <f t="shared" si="1"/>
        <v>$45</v>
      </c>
      <c r="C72" s="258" t="s">
        <v>68</v>
      </c>
      <c r="E72" s="49"/>
      <c r="F72" s="7"/>
      <c r="G72" s="7"/>
      <c r="H72" s="159"/>
      <c r="I72" s="7"/>
      <c r="J72" s="7"/>
      <c r="K72" s="159"/>
      <c r="L72" s="7"/>
      <c r="M72" s="256"/>
      <c r="N72" s="33"/>
      <c r="O72" s="35"/>
      <c r="P72" s="35"/>
      <c r="Q72" s="35"/>
      <c r="R72" s="35"/>
    </row>
    <row r="73" spans="1:18" s="38" customFormat="1" ht="12.75" x14ac:dyDescent="0.2">
      <c r="A73" s="459">
        <v>70</v>
      </c>
      <c r="B73" s="460" t="str">
        <f t="shared" si="1"/>
        <v>$46</v>
      </c>
      <c r="C73" s="254" t="s">
        <v>69</v>
      </c>
      <c r="D73" s="288" t="s">
        <v>168</v>
      </c>
      <c r="E73" s="478">
        <v>1128</v>
      </c>
      <c r="F73" s="7" t="s">
        <v>190</v>
      </c>
      <c r="G73" s="285" t="s">
        <v>1110</v>
      </c>
      <c r="H73" s="487"/>
      <c r="I73" s="7"/>
      <c r="J73" s="7"/>
      <c r="K73" s="159"/>
      <c r="L73" s="7"/>
      <c r="M73" s="256" t="s">
        <v>273</v>
      </c>
      <c r="N73" s="33"/>
      <c r="O73" s="35"/>
      <c r="P73" s="35"/>
      <c r="Q73" s="35"/>
      <c r="R73" s="35"/>
    </row>
    <row r="74" spans="1:18" s="38" customFormat="1" ht="12.75" x14ac:dyDescent="0.2">
      <c r="A74" s="459">
        <v>71</v>
      </c>
      <c r="B74" s="460" t="str">
        <f t="shared" si="1"/>
        <v>$47</v>
      </c>
      <c r="C74" s="254" t="s">
        <v>70</v>
      </c>
      <c r="D74" s="289" t="s">
        <v>169</v>
      </c>
      <c r="E74" s="478">
        <v>1129</v>
      </c>
      <c r="F74" s="7" t="s">
        <v>190</v>
      </c>
      <c r="G74" s="290"/>
      <c r="H74" s="159"/>
      <c r="I74" s="7"/>
      <c r="J74" s="7"/>
      <c r="K74" s="159"/>
      <c r="L74" s="7"/>
      <c r="M74" s="256" t="s">
        <v>273</v>
      </c>
      <c r="N74" s="33"/>
      <c r="O74" s="35"/>
      <c r="P74" s="35"/>
      <c r="Q74" s="35"/>
      <c r="R74" s="35"/>
    </row>
    <row r="75" spans="1:18" s="38" customFormat="1" ht="12.75" x14ac:dyDescent="0.2">
      <c r="A75" s="459">
        <v>72</v>
      </c>
      <c r="B75" s="460" t="str">
        <f t="shared" si="1"/>
        <v>$48</v>
      </c>
      <c r="C75" s="254" t="s">
        <v>71</v>
      </c>
      <c r="D75" s="289" t="s">
        <v>170</v>
      </c>
      <c r="E75" s="478">
        <v>1130</v>
      </c>
      <c r="F75" s="7" t="s">
        <v>190</v>
      </c>
      <c r="G75" s="290"/>
      <c r="H75" s="159"/>
      <c r="I75" s="7"/>
      <c r="J75" s="7"/>
      <c r="K75" s="159"/>
      <c r="L75" s="7"/>
      <c r="M75" s="256" t="s">
        <v>273</v>
      </c>
      <c r="N75" s="33"/>
      <c r="O75" s="35"/>
      <c r="P75" s="35"/>
      <c r="Q75" s="35"/>
      <c r="R75" s="35"/>
    </row>
    <row r="76" spans="1:18" s="38" customFormat="1" ht="12.75" x14ac:dyDescent="0.2">
      <c r="A76" s="459">
        <v>73</v>
      </c>
      <c r="B76" s="460" t="str">
        <f t="shared" si="1"/>
        <v>$49</v>
      </c>
      <c r="C76" s="254" t="s">
        <v>72</v>
      </c>
      <c r="D76" s="288" t="s">
        <v>171</v>
      </c>
      <c r="E76" s="478">
        <v>1131</v>
      </c>
      <c r="F76" s="7" t="s">
        <v>190</v>
      </c>
      <c r="G76" s="285" t="s">
        <v>1110</v>
      </c>
      <c r="H76" s="487"/>
      <c r="I76" s="7"/>
      <c r="J76" s="7"/>
      <c r="K76" s="159"/>
      <c r="L76" s="7"/>
      <c r="M76" s="256" t="s">
        <v>273</v>
      </c>
      <c r="N76" s="33"/>
      <c r="O76" s="35"/>
      <c r="P76" s="35"/>
      <c r="Q76" s="35"/>
      <c r="R76" s="35"/>
    </row>
    <row r="77" spans="1:18" s="38" customFormat="1" ht="12.75" x14ac:dyDescent="0.2">
      <c r="A77" s="308">
        <v>74</v>
      </c>
      <c r="B77" s="461" t="str">
        <f t="shared" si="1"/>
        <v>$4A</v>
      </c>
      <c r="C77" s="264" t="s">
        <v>73</v>
      </c>
      <c r="D77" s="295" t="s">
        <v>3224</v>
      </c>
      <c r="E77" s="479">
        <v>1493</v>
      </c>
      <c r="F77" s="7" t="s">
        <v>173</v>
      </c>
      <c r="G77" s="7"/>
      <c r="H77" s="159"/>
      <c r="I77" s="7"/>
      <c r="J77" s="7"/>
      <c r="K77" s="159"/>
      <c r="L77" s="7"/>
      <c r="M77" s="267" t="s">
        <v>1026</v>
      </c>
      <c r="N77" s="33"/>
      <c r="O77" s="35"/>
      <c r="P77" s="35"/>
      <c r="Q77" s="35"/>
      <c r="R77" s="35"/>
    </row>
    <row r="78" spans="1:18" s="38" customFormat="1" ht="12.75" x14ac:dyDescent="0.2">
      <c r="A78" s="308">
        <v>75</v>
      </c>
      <c r="B78" s="461" t="str">
        <f t="shared" si="1"/>
        <v>$4B</v>
      </c>
      <c r="C78" s="264" t="s">
        <v>74</v>
      </c>
      <c r="D78" s="295" t="s">
        <v>1049</v>
      </c>
      <c r="E78" s="479">
        <v>1138</v>
      </c>
      <c r="F78" s="7" t="s">
        <v>190</v>
      </c>
      <c r="G78" s="262" t="s">
        <v>1050</v>
      </c>
      <c r="H78" s="485">
        <v>1139</v>
      </c>
      <c r="I78" s="7" t="s">
        <v>190</v>
      </c>
      <c r="J78" s="291" t="s">
        <v>1051</v>
      </c>
      <c r="K78" s="489"/>
      <c r="L78" s="33" t="s">
        <v>190</v>
      </c>
      <c r="M78" s="292" t="s">
        <v>1866</v>
      </c>
      <c r="N78" s="293"/>
      <c r="O78" s="294"/>
      <c r="P78" s="294"/>
      <c r="Q78" s="35"/>
      <c r="R78" s="35"/>
    </row>
    <row r="79" spans="1:18" s="38" customFormat="1" ht="12.75" x14ac:dyDescent="0.2">
      <c r="A79" s="308">
        <v>76</v>
      </c>
      <c r="B79" s="461" t="str">
        <f t="shared" si="1"/>
        <v>$4C</v>
      </c>
      <c r="C79" s="264" t="s">
        <v>75</v>
      </c>
      <c r="D79" s="286" t="s">
        <v>1078</v>
      </c>
      <c r="E79" s="477">
        <v>1154</v>
      </c>
      <c r="F79" s="7" t="s">
        <v>190</v>
      </c>
      <c r="G79" s="285" t="s">
        <v>1110</v>
      </c>
      <c r="H79" s="487"/>
      <c r="I79" s="7"/>
      <c r="J79" s="7"/>
      <c r="K79" s="159"/>
      <c r="L79" s="7"/>
      <c r="M79" s="256" t="s">
        <v>1069</v>
      </c>
      <c r="N79" s="33"/>
      <c r="O79" s="35"/>
      <c r="P79" s="35"/>
      <c r="Q79" s="35"/>
      <c r="R79" s="35"/>
    </row>
    <row r="80" spans="1:18" s="38" customFormat="1" ht="12.75" x14ac:dyDescent="0.2">
      <c r="A80" s="308">
        <v>77</v>
      </c>
      <c r="B80" s="461" t="str">
        <f t="shared" si="1"/>
        <v>$4D</v>
      </c>
      <c r="C80" s="264" t="s">
        <v>76</v>
      </c>
      <c r="D80" s="286" t="s">
        <v>1079</v>
      </c>
      <c r="E80" s="477">
        <v>1155</v>
      </c>
      <c r="F80" s="7" t="s">
        <v>190</v>
      </c>
      <c r="G80" s="285" t="s">
        <v>1110</v>
      </c>
      <c r="H80" s="487"/>
      <c r="I80" s="7"/>
      <c r="J80" s="7"/>
      <c r="K80" s="159"/>
      <c r="L80" s="7"/>
      <c r="M80" s="256" t="s">
        <v>1068</v>
      </c>
      <c r="N80" s="33"/>
      <c r="O80" s="35"/>
      <c r="P80" s="35"/>
      <c r="Q80" s="35"/>
      <c r="R80" s="35"/>
    </row>
    <row r="81" spans="1:18" s="38" customFormat="1" ht="12.75" x14ac:dyDescent="0.2">
      <c r="A81" s="308">
        <v>78</v>
      </c>
      <c r="B81" s="461" t="str">
        <f t="shared" si="1"/>
        <v>$4E</v>
      </c>
      <c r="C81" s="264" t="s">
        <v>77</v>
      </c>
      <c r="D81" s="286" t="s">
        <v>1071</v>
      </c>
      <c r="E81" s="468"/>
      <c r="F81" s="277" t="s">
        <v>186</v>
      </c>
      <c r="G81" s="262" t="s">
        <v>1074</v>
      </c>
      <c r="H81" s="468"/>
      <c r="I81" s="277" t="s">
        <v>186</v>
      </c>
      <c r="J81" s="33"/>
      <c r="K81" s="238"/>
      <c r="L81" s="33"/>
      <c r="M81" s="256" t="s">
        <v>1353</v>
      </c>
      <c r="N81" s="33"/>
      <c r="O81" s="35"/>
      <c r="P81" s="35"/>
      <c r="Q81" s="35"/>
      <c r="R81" s="35"/>
    </row>
    <row r="82" spans="1:18" s="38" customFormat="1" ht="12.75" x14ac:dyDescent="0.2">
      <c r="A82" s="308">
        <v>79</v>
      </c>
      <c r="B82" s="461" t="str">
        <f t="shared" si="1"/>
        <v>$4F</v>
      </c>
      <c r="C82" s="264" t="s">
        <v>78</v>
      </c>
      <c r="D82" s="286" t="s">
        <v>1072</v>
      </c>
      <c r="E82" s="468"/>
      <c r="F82" s="277" t="s">
        <v>186</v>
      </c>
      <c r="G82" s="262" t="s">
        <v>1075</v>
      </c>
      <c r="H82" s="468"/>
      <c r="I82" s="277" t="s">
        <v>186</v>
      </c>
      <c r="J82" s="33"/>
      <c r="K82" s="238"/>
      <c r="L82" s="33"/>
      <c r="M82" s="256" t="s">
        <v>1066</v>
      </c>
      <c r="N82" s="33"/>
      <c r="O82" s="35"/>
      <c r="P82" s="35"/>
      <c r="Q82" s="35"/>
      <c r="R82" s="35"/>
    </row>
    <row r="83" spans="1:18" s="38" customFormat="1" ht="12.75" x14ac:dyDescent="0.2">
      <c r="A83" s="308">
        <v>80</v>
      </c>
      <c r="B83" s="461" t="str">
        <f t="shared" si="1"/>
        <v>$50</v>
      </c>
      <c r="C83" s="264" t="s">
        <v>79</v>
      </c>
      <c r="D83" s="286" t="s">
        <v>1073</v>
      </c>
      <c r="E83" s="468"/>
      <c r="F83" s="277" t="s">
        <v>186</v>
      </c>
      <c r="G83" s="262" t="s">
        <v>1076</v>
      </c>
      <c r="H83" s="468"/>
      <c r="I83" s="277" t="s">
        <v>186</v>
      </c>
      <c r="J83" s="33"/>
      <c r="K83" s="238"/>
      <c r="L83" s="33"/>
      <c r="M83" s="256" t="s">
        <v>1067</v>
      </c>
      <c r="N83" s="33"/>
      <c r="O83" s="35"/>
      <c r="P83" s="35"/>
      <c r="Q83" s="35"/>
      <c r="R83" s="35"/>
    </row>
    <row r="84" spans="1:18" s="38" customFormat="1" ht="12.75" x14ac:dyDescent="0.2">
      <c r="A84" s="308">
        <v>81</v>
      </c>
      <c r="B84" s="461" t="str">
        <f t="shared" si="1"/>
        <v>$51</v>
      </c>
      <c r="C84" s="264" t="s">
        <v>80</v>
      </c>
      <c r="D84" s="295" t="s">
        <v>174</v>
      </c>
      <c r="E84" s="479">
        <v>1048</v>
      </c>
      <c r="F84" s="7" t="s">
        <v>173</v>
      </c>
      <c r="G84" s="262" t="s">
        <v>178</v>
      </c>
      <c r="H84" s="485">
        <v>1056</v>
      </c>
      <c r="I84" s="7" t="s">
        <v>173</v>
      </c>
      <c r="J84" s="263" t="s">
        <v>182</v>
      </c>
      <c r="K84" s="271">
        <v>1072</v>
      </c>
      <c r="L84" s="7" t="s">
        <v>173</v>
      </c>
      <c r="M84" s="256" t="s">
        <v>275</v>
      </c>
      <c r="N84" s="33"/>
      <c r="O84" s="35"/>
      <c r="P84" s="35"/>
      <c r="Q84" s="35"/>
      <c r="R84" s="35"/>
    </row>
    <row r="85" spans="1:18" s="38" customFormat="1" ht="12.75" x14ac:dyDescent="0.2">
      <c r="A85" s="308">
        <v>82</v>
      </c>
      <c r="B85" s="461" t="str">
        <f t="shared" si="1"/>
        <v>$52</v>
      </c>
      <c r="C85" s="264" t="s">
        <v>81</v>
      </c>
      <c r="D85" s="295" t="s">
        <v>177</v>
      </c>
      <c r="E85" s="479">
        <v>1049</v>
      </c>
      <c r="F85" s="7" t="s">
        <v>173</v>
      </c>
      <c r="G85" s="262" t="s">
        <v>179</v>
      </c>
      <c r="H85" s="485">
        <v>1057</v>
      </c>
      <c r="I85" s="7" t="s">
        <v>173</v>
      </c>
      <c r="J85" s="263" t="s">
        <v>183</v>
      </c>
      <c r="K85" s="271">
        <v>1073</v>
      </c>
      <c r="L85" s="7" t="s">
        <v>173</v>
      </c>
      <c r="M85" s="256" t="s">
        <v>224</v>
      </c>
      <c r="N85" s="33"/>
      <c r="O85" s="35"/>
      <c r="P85" s="35"/>
      <c r="Q85" s="35"/>
      <c r="R85" s="35"/>
    </row>
    <row r="86" spans="1:18" s="38" customFormat="1" ht="12.75" x14ac:dyDescent="0.2">
      <c r="A86" s="308">
        <v>83</v>
      </c>
      <c r="B86" s="461" t="str">
        <f t="shared" si="1"/>
        <v>$53</v>
      </c>
      <c r="C86" s="264" t="s">
        <v>82</v>
      </c>
      <c r="D86" s="295" t="s">
        <v>176</v>
      </c>
      <c r="E86" s="479">
        <v>1050</v>
      </c>
      <c r="F86" s="7" t="s">
        <v>173</v>
      </c>
      <c r="G86" s="262" t="s">
        <v>180</v>
      </c>
      <c r="H86" s="485">
        <v>1058</v>
      </c>
      <c r="I86" s="7" t="s">
        <v>173</v>
      </c>
      <c r="J86" s="263" t="s">
        <v>184</v>
      </c>
      <c r="K86" s="271">
        <v>1074</v>
      </c>
      <c r="L86" s="7" t="s">
        <v>173</v>
      </c>
      <c r="M86" s="256"/>
      <c r="N86" s="33"/>
      <c r="O86" s="35"/>
      <c r="P86" s="35"/>
      <c r="Q86" s="35"/>
      <c r="R86" s="35"/>
    </row>
    <row r="87" spans="1:18" s="38" customFormat="1" ht="12.75" x14ac:dyDescent="0.2">
      <c r="A87" s="308">
        <v>84</v>
      </c>
      <c r="B87" s="461" t="str">
        <f t="shared" si="1"/>
        <v>$54</v>
      </c>
      <c r="C87" s="264" t="s">
        <v>83</v>
      </c>
      <c r="D87" s="295" t="s">
        <v>175</v>
      </c>
      <c r="E87" s="479">
        <v>1051</v>
      </c>
      <c r="F87" s="7" t="s">
        <v>173</v>
      </c>
      <c r="G87" s="262" t="s">
        <v>181</v>
      </c>
      <c r="H87" s="485">
        <v>1059</v>
      </c>
      <c r="I87" s="7" t="s">
        <v>173</v>
      </c>
      <c r="J87" s="263" t="s">
        <v>185</v>
      </c>
      <c r="K87" s="271">
        <v>1075</v>
      </c>
      <c r="L87" s="7" t="s">
        <v>173</v>
      </c>
      <c r="M87" s="256"/>
      <c r="N87" s="33"/>
      <c r="O87" s="35"/>
      <c r="P87" s="35"/>
      <c r="Q87" s="35"/>
      <c r="R87" s="35"/>
    </row>
    <row r="88" spans="1:18" s="38" customFormat="1" ht="12.75" x14ac:dyDescent="0.2">
      <c r="A88" s="308">
        <v>85</v>
      </c>
      <c r="B88" s="461" t="str">
        <f t="shared" si="1"/>
        <v>$55</v>
      </c>
      <c r="C88" s="264" t="s">
        <v>84</v>
      </c>
      <c r="D88" s="253" t="s">
        <v>1036</v>
      </c>
      <c r="E88" s="475">
        <v>1144</v>
      </c>
      <c r="F88" s="7" t="s">
        <v>190</v>
      </c>
      <c r="G88" s="7"/>
      <c r="H88" s="159"/>
      <c r="I88" s="7"/>
      <c r="J88" s="296" t="s">
        <v>1504</v>
      </c>
      <c r="K88" s="493">
        <v>1112</v>
      </c>
      <c r="L88" s="7" t="s">
        <v>173</v>
      </c>
      <c r="M88" s="297" t="s">
        <v>274</v>
      </c>
      <c r="N88" s="297"/>
      <c r="O88" s="297"/>
      <c r="P88" s="297"/>
      <c r="Q88" s="35"/>
      <c r="R88" s="35"/>
    </row>
    <row r="89" spans="1:18" s="38" customFormat="1" ht="12.75" x14ac:dyDescent="0.2">
      <c r="A89" s="308">
        <v>86</v>
      </c>
      <c r="B89" s="461" t="str">
        <f t="shared" si="1"/>
        <v>$56</v>
      </c>
      <c r="C89" s="264" t="s">
        <v>85</v>
      </c>
      <c r="D89" s="253" t="s">
        <v>1037</v>
      </c>
      <c r="E89" s="475">
        <v>1145</v>
      </c>
      <c r="F89" s="7" t="s">
        <v>190</v>
      </c>
      <c r="G89" s="33"/>
      <c r="H89" s="238"/>
      <c r="I89" s="7"/>
      <c r="J89" s="296" t="s">
        <v>1510</v>
      </c>
      <c r="K89" s="493">
        <v>1113</v>
      </c>
      <c r="L89" s="7" t="s">
        <v>173</v>
      </c>
      <c r="M89" s="298" t="s">
        <v>1859</v>
      </c>
      <c r="N89" s="299"/>
      <c r="O89" s="189"/>
      <c r="P89" s="189"/>
      <c r="Q89" s="35"/>
      <c r="R89" s="35"/>
    </row>
    <row r="90" spans="1:18" s="38" customFormat="1" ht="12.75" x14ac:dyDescent="0.2">
      <c r="A90" s="308">
        <v>87</v>
      </c>
      <c r="B90" s="461" t="str">
        <f t="shared" si="1"/>
        <v>$57</v>
      </c>
      <c r="C90" s="264" t="s">
        <v>86</v>
      </c>
      <c r="D90" s="253" t="s">
        <v>1038</v>
      </c>
      <c r="E90" s="475">
        <v>1146</v>
      </c>
      <c r="F90" s="7" t="s">
        <v>190</v>
      </c>
      <c r="G90" s="33"/>
      <c r="H90" s="238"/>
      <c r="I90" s="7"/>
      <c r="J90" s="296" t="s">
        <v>1493</v>
      </c>
      <c r="K90" s="493">
        <v>1114</v>
      </c>
      <c r="L90" s="7" t="s">
        <v>173</v>
      </c>
      <c r="M90" s="256"/>
      <c r="N90" s="33"/>
      <c r="O90" s="35"/>
      <c r="P90" s="35"/>
      <c r="Q90" s="35"/>
      <c r="R90" s="35"/>
    </row>
    <row r="91" spans="1:18" s="38" customFormat="1" ht="12.75" x14ac:dyDescent="0.2">
      <c r="A91" s="308">
        <v>88</v>
      </c>
      <c r="B91" s="461" t="str">
        <f t="shared" si="1"/>
        <v>$58</v>
      </c>
      <c r="C91" s="264" t="s">
        <v>87</v>
      </c>
      <c r="D91" s="253" t="s">
        <v>1039</v>
      </c>
      <c r="E91" s="475">
        <v>1147</v>
      </c>
      <c r="F91" s="7" t="s">
        <v>190</v>
      </c>
      <c r="G91" s="33"/>
      <c r="H91" s="238"/>
      <c r="I91" s="7"/>
      <c r="J91" s="296" t="s">
        <v>1494</v>
      </c>
      <c r="K91" s="493">
        <v>1115</v>
      </c>
      <c r="L91" s="7" t="s">
        <v>173</v>
      </c>
      <c r="M91" s="256"/>
      <c r="N91" s="33"/>
      <c r="O91" s="35"/>
      <c r="P91" s="35"/>
      <c r="Q91" s="35"/>
      <c r="R91" s="35"/>
    </row>
    <row r="92" spans="1:18" s="38" customFormat="1" ht="12.75" x14ac:dyDescent="0.2">
      <c r="A92" s="308">
        <v>89</v>
      </c>
      <c r="B92" s="461" t="str">
        <f t="shared" si="1"/>
        <v>$59</v>
      </c>
      <c r="C92" s="264" t="s">
        <v>88</v>
      </c>
      <c r="D92" s="253" t="s">
        <v>1040</v>
      </c>
      <c r="E92" s="475">
        <v>1148</v>
      </c>
      <c r="F92" s="7" t="s">
        <v>190</v>
      </c>
      <c r="G92" s="33"/>
      <c r="H92" s="238"/>
      <c r="I92" s="7"/>
      <c r="J92" s="296" t="s">
        <v>1495</v>
      </c>
      <c r="K92" s="493">
        <v>1116</v>
      </c>
      <c r="L92" s="7" t="s">
        <v>173</v>
      </c>
      <c r="M92" s="256"/>
      <c r="N92" s="33"/>
      <c r="O92" s="35"/>
      <c r="P92" s="35"/>
      <c r="Q92" s="35"/>
      <c r="R92" s="35"/>
    </row>
    <row r="93" spans="1:18" s="38" customFormat="1" ht="12.75" x14ac:dyDescent="0.2">
      <c r="A93" s="308">
        <v>90</v>
      </c>
      <c r="B93" s="461" t="str">
        <f t="shared" si="1"/>
        <v>$5A</v>
      </c>
      <c r="C93" s="264" t="s">
        <v>89</v>
      </c>
      <c r="D93" s="253" t="s">
        <v>1041</v>
      </c>
      <c r="E93" s="475">
        <v>1149</v>
      </c>
      <c r="F93" s="7" t="s">
        <v>190</v>
      </c>
      <c r="G93" s="33"/>
      <c r="H93" s="238"/>
      <c r="I93" s="7"/>
      <c r="J93" s="296" t="s">
        <v>1317</v>
      </c>
      <c r="K93" s="493">
        <v>1117</v>
      </c>
      <c r="L93" s="7" t="s">
        <v>173</v>
      </c>
      <c r="M93" s="256"/>
      <c r="N93" s="33"/>
      <c r="O93" s="35"/>
      <c r="P93" s="35"/>
      <c r="Q93" s="35"/>
      <c r="R93" s="35"/>
    </row>
    <row r="94" spans="1:18" s="38" customFormat="1" ht="12.75" x14ac:dyDescent="0.2">
      <c r="A94" s="308">
        <v>91</v>
      </c>
      <c r="B94" s="461" t="str">
        <f t="shared" si="1"/>
        <v>$5B</v>
      </c>
      <c r="C94" s="264" t="s">
        <v>90</v>
      </c>
      <c r="D94" s="253" t="s">
        <v>1042</v>
      </c>
      <c r="E94" s="475">
        <v>1150</v>
      </c>
      <c r="F94" s="7" t="s">
        <v>190</v>
      </c>
      <c r="G94" s="33"/>
      <c r="H94" s="238"/>
      <c r="I94" s="7"/>
      <c r="J94" s="296" t="s">
        <v>1332</v>
      </c>
      <c r="K94" s="493">
        <v>1118</v>
      </c>
      <c r="L94" s="7" t="s">
        <v>173</v>
      </c>
      <c r="M94" s="256"/>
      <c r="N94" s="33"/>
      <c r="O94" s="35"/>
      <c r="P94" s="35"/>
      <c r="Q94" s="35"/>
      <c r="R94" s="35"/>
    </row>
    <row r="95" spans="1:18" s="38" customFormat="1" ht="12.75" x14ac:dyDescent="0.2">
      <c r="A95" s="308">
        <v>92</v>
      </c>
      <c r="B95" s="461" t="str">
        <f t="shared" si="1"/>
        <v>$5C</v>
      </c>
      <c r="C95" s="264" t="s">
        <v>91</v>
      </c>
      <c r="D95" s="253" t="s">
        <v>1043</v>
      </c>
      <c r="E95" s="475">
        <v>1151</v>
      </c>
      <c r="F95" s="7" t="s">
        <v>190</v>
      </c>
      <c r="G95" s="33"/>
      <c r="H95" s="238"/>
      <c r="I95" s="7"/>
      <c r="J95" s="296" t="s">
        <v>1513</v>
      </c>
      <c r="K95" s="493">
        <v>1119</v>
      </c>
      <c r="L95" s="7" t="s">
        <v>173</v>
      </c>
      <c r="M95" s="256"/>
      <c r="N95" s="33"/>
      <c r="O95" s="35"/>
      <c r="P95" s="35"/>
      <c r="Q95" s="35"/>
      <c r="R95" s="35"/>
    </row>
    <row r="96" spans="1:18" s="38" customFormat="1" ht="12.75" x14ac:dyDescent="0.2">
      <c r="A96" s="308">
        <v>93</v>
      </c>
      <c r="B96" s="461" t="str">
        <f t="shared" si="1"/>
        <v>$5D</v>
      </c>
      <c r="C96" s="264" t="s">
        <v>92</v>
      </c>
      <c r="D96" s="257"/>
      <c r="E96" s="468"/>
      <c r="F96" s="7"/>
      <c r="G96" s="272"/>
      <c r="H96" s="272"/>
      <c r="I96" s="7"/>
      <c r="J96" s="296" t="s">
        <v>1492</v>
      </c>
      <c r="K96" s="493">
        <v>1120</v>
      </c>
      <c r="L96" s="7" t="s">
        <v>173</v>
      </c>
      <c r="M96" s="256"/>
      <c r="N96" s="33"/>
      <c r="O96" s="35"/>
      <c r="P96" s="35"/>
      <c r="Q96" s="35"/>
      <c r="R96" s="35"/>
    </row>
    <row r="97" spans="1:18" s="38" customFormat="1" ht="12.75" x14ac:dyDescent="0.2">
      <c r="A97" s="308">
        <v>94</v>
      </c>
      <c r="B97" s="461" t="str">
        <f t="shared" si="1"/>
        <v>$5E</v>
      </c>
      <c r="C97" s="264" t="s">
        <v>93</v>
      </c>
      <c r="D97" s="295" t="s">
        <v>266</v>
      </c>
      <c r="E97" s="479">
        <v>1052</v>
      </c>
      <c r="F97" s="7" t="s">
        <v>173</v>
      </c>
      <c r="G97" s="262" t="s">
        <v>189</v>
      </c>
      <c r="H97" s="485">
        <v>1060</v>
      </c>
      <c r="I97" s="7" t="s">
        <v>173</v>
      </c>
      <c r="J97" s="263" t="s">
        <v>188</v>
      </c>
      <c r="K97" s="271">
        <v>1076</v>
      </c>
      <c r="L97" s="7" t="s">
        <v>173</v>
      </c>
      <c r="M97" s="256" t="s">
        <v>267</v>
      </c>
      <c r="N97" s="33"/>
      <c r="O97" s="35"/>
      <c r="P97" s="35"/>
      <c r="Q97" s="35"/>
      <c r="R97" s="35"/>
    </row>
    <row r="98" spans="1:18" s="38" customFormat="1" ht="12.75" x14ac:dyDescent="0.2">
      <c r="A98" s="308">
        <v>95</v>
      </c>
      <c r="B98" s="461" t="str">
        <f t="shared" si="1"/>
        <v>$5F</v>
      </c>
      <c r="C98" s="264" t="s">
        <v>94</v>
      </c>
      <c r="D98" s="257"/>
      <c r="E98" s="468"/>
      <c r="F98" s="7"/>
      <c r="H98" s="49"/>
      <c r="J98" s="296" t="s">
        <v>1511</v>
      </c>
      <c r="K98" s="493">
        <v>1121</v>
      </c>
      <c r="L98" s="33" t="s">
        <v>190</v>
      </c>
      <c r="M98" s="298" t="s">
        <v>1859</v>
      </c>
      <c r="N98" s="189"/>
      <c r="O98" s="189"/>
      <c r="P98" s="35"/>
      <c r="Q98" s="35"/>
    </row>
    <row r="99" spans="1:18" s="38" customFormat="1" ht="12.75" x14ac:dyDescent="0.2">
      <c r="A99" s="308">
        <v>96</v>
      </c>
      <c r="B99" s="461" t="str">
        <f t="shared" si="1"/>
        <v>$60</v>
      </c>
      <c r="C99" s="258" t="s">
        <v>95</v>
      </c>
      <c r="D99" s="7"/>
      <c r="E99" s="159"/>
      <c r="F99" s="7"/>
      <c r="G99" s="7"/>
      <c r="H99" s="159"/>
      <c r="I99" s="7"/>
      <c r="J99" s="7"/>
      <c r="K99" s="159"/>
      <c r="L99" s="256"/>
      <c r="M99" s="33"/>
      <c r="N99" s="35"/>
      <c r="O99" s="35"/>
      <c r="P99" s="35"/>
      <c r="Q99" s="35"/>
    </row>
    <row r="100" spans="1:18" s="38" customFormat="1" ht="12.75" x14ac:dyDescent="0.2">
      <c r="A100" s="308">
        <v>97</v>
      </c>
      <c r="B100" s="461" t="str">
        <f t="shared" si="1"/>
        <v>$61</v>
      </c>
      <c r="C100" s="258" t="s">
        <v>96</v>
      </c>
      <c r="D100" s="7"/>
      <c r="E100" s="159"/>
      <c r="F100" s="7"/>
      <c r="G100" s="7"/>
      <c r="H100" s="159"/>
      <c r="I100" s="7"/>
      <c r="J100" s="7"/>
      <c r="K100" s="159"/>
      <c r="L100" s="256"/>
      <c r="M100" s="33"/>
      <c r="N100" s="35"/>
      <c r="O100" s="35"/>
      <c r="P100" s="35"/>
      <c r="Q100" s="35"/>
    </row>
    <row r="101" spans="1:18" s="38" customFormat="1" ht="12.75" x14ac:dyDescent="0.2">
      <c r="A101" s="308">
        <v>98</v>
      </c>
      <c r="B101" s="461" t="str">
        <f t="shared" si="1"/>
        <v>$62</v>
      </c>
      <c r="C101" s="258" t="s">
        <v>97</v>
      </c>
      <c r="D101" s="260" t="s">
        <v>785</v>
      </c>
      <c r="E101" s="469"/>
      <c r="F101" s="260"/>
      <c r="G101" s="7"/>
      <c r="H101" s="159"/>
      <c r="I101" s="7"/>
      <c r="J101" s="7"/>
      <c r="K101" s="159"/>
      <c r="L101" s="256" t="s">
        <v>787</v>
      </c>
      <c r="M101" s="33"/>
      <c r="N101" s="35"/>
      <c r="O101" s="35"/>
      <c r="P101" s="35"/>
      <c r="Q101" s="35"/>
    </row>
    <row r="102" spans="1:18" s="38" customFormat="1" ht="12.75" x14ac:dyDescent="0.2">
      <c r="A102" s="308">
        <v>99</v>
      </c>
      <c r="B102" s="461" t="str">
        <f t="shared" si="1"/>
        <v>$63</v>
      </c>
      <c r="C102" s="258" t="s">
        <v>98</v>
      </c>
      <c r="D102" s="260" t="s">
        <v>786</v>
      </c>
      <c r="E102" s="469"/>
      <c r="F102" s="260"/>
      <c r="G102" s="7"/>
      <c r="H102" s="159"/>
      <c r="I102" s="7"/>
      <c r="J102" s="7"/>
      <c r="K102" s="159"/>
      <c r="L102" s="256" t="s">
        <v>788</v>
      </c>
      <c r="M102" s="33"/>
      <c r="N102" s="35"/>
      <c r="O102" s="35"/>
      <c r="P102" s="35"/>
      <c r="Q102" s="35"/>
    </row>
    <row r="103" spans="1:18" s="38" customFormat="1" ht="12.75" x14ac:dyDescent="0.2">
      <c r="A103" s="308">
        <v>100</v>
      </c>
      <c r="B103" s="461" t="str">
        <f t="shared" si="1"/>
        <v>$64</v>
      </c>
      <c r="C103" s="258" t="s">
        <v>99</v>
      </c>
      <c r="D103" s="7"/>
      <c r="E103" s="159"/>
      <c r="F103" s="7"/>
      <c r="G103" s="7"/>
      <c r="H103" s="159"/>
      <c r="I103" s="7"/>
      <c r="J103" s="7"/>
      <c r="K103" s="159"/>
      <c r="L103" s="256"/>
      <c r="M103" s="33"/>
      <c r="N103" s="35"/>
      <c r="O103" s="35"/>
      <c r="P103" s="35"/>
      <c r="Q103" s="35"/>
    </row>
    <row r="104" spans="1:18" s="38" customFormat="1" ht="12.75" x14ac:dyDescent="0.2">
      <c r="A104" s="308">
        <v>101</v>
      </c>
      <c r="B104" s="461" t="str">
        <f t="shared" si="1"/>
        <v>$65</v>
      </c>
      <c r="C104" s="258" t="s">
        <v>100</v>
      </c>
      <c r="D104" s="7"/>
      <c r="E104" s="159"/>
      <c r="F104" s="7"/>
      <c r="G104" s="7"/>
      <c r="H104" s="159"/>
      <c r="I104" s="7"/>
      <c r="J104" s="7"/>
      <c r="K104" s="159"/>
      <c r="L104" s="256"/>
      <c r="M104" s="33"/>
      <c r="N104" s="35"/>
      <c r="O104" s="35"/>
      <c r="P104" s="35"/>
      <c r="Q104" s="35"/>
    </row>
    <row r="105" spans="1:18" s="38" customFormat="1" ht="12.75" x14ac:dyDescent="0.2">
      <c r="A105" s="308">
        <v>102</v>
      </c>
      <c r="B105" s="461" t="str">
        <f t="shared" si="1"/>
        <v>$66</v>
      </c>
      <c r="C105" s="264" t="s">
        <v>101</v>
      </c>
      <c r="D105" s="266" t="s">
        <v>199</v>
      </c>
      <c r="E105" s="473">
        <v>1448</v>
      </c>
      <c r="G105" s="161" t="s">
        <v>226</v>
      </c>
      <c r="H105" s="485">
        <v>1321</v>
      </c>
      <c r="I105" s="7" t="s">
        <v>173</v>
      </c>
      <c r="J105" s="291" t="s">
        <v>964</v>
      </c>
      <c r="K105" s="271">
        <v>1336</v>
      </c>
      <c r="L105" s="7" t="s">
        <v>173</v>
      </c>
      <c r="M105" s="259" t="s">
        <v>429</v>
      </c>
      <c r="N105" s="257"/>
      <c r="O105" s="257"/>
      <c r="P105" s="35"/>
      <c r="Q105" s="35"/>
    </row>
    <row r="106" spans="1:18" s="38" customFormat="1" ht="12.75" x14ac:dyDescent="0.2">
      <c r="A106" s="308">
        <v>103</v>
      </c>
      <c r="B106" s="461" t="str">
        <f t="shared" si="1"/>
        <v>$67</v>
      </c>
      <c r="C106" s="264" t="s">
        <v>102</v>
      </c>
      <c r="D106" s="266" t="s">
        <v>200</v>
      </c>
      <c r="E106" s="473">
        <v>1449</v>
      </c>
      <c r="G106" s="161" t="s">
        <v>424</v>
      </c>
      <c r="H106" s="485">
        <v>1320</v>
      </c>
      <c r="I106" s="7" t="s">
        <v>173</v>
      </c>
      <c r="J106" s="291" t="s">
        <v>965</v>
      </c>
      <c r="K106" s="271">
        <v>1337</v>
      </c>
      <c r="L106" s="7" t="s">
        <v>173</v>
      </c>
      <c r="M106" s="256" t="s">
        <v>430</v>
      </c>
      <c r="N106" s="35"/>
      <c r="O106" s="35"/>
      <c r="P106" s="35"/>
      <c r="Q106" s="35"/>
    </row>
    <row r="107" spans="1:18" s="38" customFormat="1" ht="12.75" x14ac:dyDescent="0.2">
      <c r="A107" s="308">
        <v>104</v>
      </c>
      <c r="B107" s="461" t="str">
        <f t="shared" si="1"/>
        <v>$68</v>
      </c>
      <c r="C107" s="264" t="s">
        <v>103</v>
      </c>
      <c r="D107" s="266" t="s">
        <v>201</v>
      </c>
      <c r="E107" s="473">
        <v>1450</v>
      </c>
      <c r="G107" s="161" t="s">
        <v>425</v>
      </c>
      <c r="H107" s="485">
        <v>1323</v>
      </c>
      <c r="I107" s="7" t="s">
        <v>173</v>
      </c>
      <c r="J107" s="291" t="s">
        <v>966</v>
      </c>
      <c r="K107" s="271">
        <v>1338</v>
      </c>
      <c r="L107" s="7" t="s">
        <v>173</v>
      </c>
      <c r="M107" s="300" t="s">
        <v>428</v>
      </c>
      <c r="N107" s="301"/>
      <c r="O107" s="301"/>
      <c r="P107" s="301"/>
      <c r="Q107" s="301"/>
    </row>
    <row r="108" spans="1:18" s="38" customFormat="1" ht="12.75" x14ac:dyDescent="0.2">
      <c r="A108" s="308">
        <v>105</v>
      </c>
      <c r="B108" s="461" t="str">
        <f t="shared" si="1"/>
        <v>$69</v>
      </c>
      <c r="C108" s="264" t="s">
        <v>104</v>
      </c>
      <c r="D108" s="266" t="s">
        <v>191</v>
      </c>
      <c r="E108" s="473">
        <v>1451</v>
      </c>
      <c r="G108" s="161" t="s">
        <v>426</v>
      </c>
      <c r="H108" s="485">
        <v>1324</v>
      </c>
      <c r="I108" s="7" t="s">
        <v>173</v>
      </c>
      <c r="J108" s="291" t="s">
        <v>230</v>
      </c>
      <c r="K108" s="271">
        <v>1339</v>
      </c>
      <c r="L108" s="7" t="s">
        <v>173</v>
      </c>
      <c r="M108" s="300" t="s">
        <v>433</v>
      </c>
      <c r="N108" s="301"/>
      <c r="O108" s="301"/>
      <c r="P108" s="301"/>
      <c r="Q108" s="301"/>
    </row>
    <row r="109" spans="1:18" s="38" customFormat="1" ht="12.75" x14ac:dyDescent="0.2">
      <c r="A109" s="308">
        <v>106</v>
      </c>
      <c r="B109" s="461" t="str">
        <f t="shared" si="1"/>
        <v>$6A</v>
      </c>
      <c r="C109" s="264" t="s">
        <v>105</v>
      </c>
      <c r="D109" s="266" t="s">
        <v>192</v>
      </c>
      <c r="E109" s="473">
        <v>1452</v>
      </c>
      <c r="G109" s="161" t="s">
        <v>3225</v>
      </c>
      <c r="H109" s="485">
        <v>1328</v>
      </c>
      <c r="I109" s="7" t="s">
        <v>173</v>
      </c>
      <c r="J109" s="291" t="s">
        <v>366</v>
      </c>
      <c r="K109" s="271">
        <v>1340</v>
      </c>
      <c r="L109" s="7" t="s">
        <v>173</v>
      </c>
      <c r="M109" s="300" t="s">
        <v>431</v>
      </c>
      <c r="N109" s="301"/>
      <c r="O109" s="301"/>
      <c r="P109" s="301"/>
      <c r="Q109" s="301"/>
    </row>
    <row r="110" spans="1:18" s="38" customFormat="1" ht="12.75" x14ac:dyDescent="0.2">
      <c r="A110" s="308">
        <v>107</v>
      </c>
      <c r="B110" s="461" t="str">
        <f t="shared" si="1"/>
        <v>$6B</v>
      </c>
      <c r="C110" s="264" t="s">
        <v>106</v>
      </c>
      <c r="D110" s="266" t="s">
        <v>193</v>
      </c>
      <c r="E110" s="473">
        <v>1453</v>
      </c>
      <c r="G110" s="161" t="s">
        <v>427</v>
      </c>
      <c r="H110" s="485">
        <v>1327</v>
      </c>
      <c r="I110" s="7" t="s">
        <v>173</v>
      </c>
      <c r="J110" s="291" t="s">
        <v>367</v>
      </c>
      <c r="K110" s="271">
        <v>1341</v>
      </c>
      <c r="L110" s="7" t="s">
        <v>173</v>
      </c>
      <c r="M110" s="300" t="s">
        <v>432</v>
      </c>
      <c r="N110" s="301"/>
      <c r="O110" s="301"/>
      <c r="P110" s="301"/>
      <c r="Q110" s="301"/>
    </row>
    <row r="111" spans="1:18" s="38" customFormat="1" ht="12.75" x14ac:dyDescent="0.2">
      <c r="A111" s="308">
        <v>108</v>
      </c>
      <c r="B111" s="461" t="str">
        <f t="shared" si="1"/>
        <v>$6C</v>
      </c>
      <c r="C111" s="264" t="s">
        <v>107</v>
      </c>
      <c r="D111" s="266" t="s">
        <v>194</v>
      </c>
      <c r="E111" s="473">
        <v>1454</v>
      </c>
      <c r="G111" s="161" t="s">
        <v>223</v>
      </c>
      <c r="H111" s="485">
        <v>1326</v>
      </c>
      <c r="I111" s="7" t="s">
        <v>173</v>
      </c>
      <c r="J111" s="291" t="s">
        <v>368</v>
      </c>
      <c r="K111" s="271">
        <v>1342</v>
      </c>
      <c r="L111" s="7" t="s">
        <v>173</v>
      </c>
      <c r="M111" s="302" t="s">
        <v>970</v>
      </c>
      <c r="N111" s="301"/>
      <c r="O111" s="301"/>
      <c r="P111" s="301"/>
      <c r="Q111" s="301"/>
    </row>
    <row r="112" spans="1:18" s="38" customFormat="1" ht="12.75" x14ac:dyDescent="0.2">
      <c r="A112" s="308">
        <v>109</v>
      </c>
      <c r="B112" s="461" t="str">
        <f t="shared" si="1"/>
        <v>$6D</v>
      </c>
      <c r="C112" s="264" t="s">
        <v>108</v>
      </c>
      <c r="D112" s="266" t="s">
        <v>195</v>
      </c>
      <c r="E112" s="473">
        <v>1455</v>
      </c>
      <c r="G112" s="161" t="s">
        <v>3226</v>
      </c>
      <c r="H112" s="485">
        <v>1325</v>
      </c>
      <c r="I112" s="7" t="s">
        <v>173</v>
      </c>
      <c r="J112" s="291" t="s">
        <v>369</v>
      </c>
      <c r="K112" s="271">
        <v>1343</v>
      </c>
      <c r="L112" s="7" t="s">
        <v>173</v>
      </c>
      <c r="M112" s="256"/>
      <c r="N112" s="35"/>
      <c r="O112" s="35"/>
      <c r="P112" s="35"/>
      <c r="Q112" s="35"/>
    </row>
    <row r="113" spans="1:17" s="38" customFormat="1" ht="12.75" x14ac:dyDescent="0.2">
      <c r="A113" s="308">
        <v>110</v>
      </c>
      <c r="B113" s="461" t="str">
        <f t="shared" si="1"/>
        <v>$6E</v>
      </c>
      <c r="C113" s="264" t="s">
        <v>109</v>
      </c>
      <c r="D113" s="266" t="s">
        <v>196</v>
      </c>
      <c r="E113" s="473">
        <v>1456</v>
      </c>
      <c r="G113" s="161" t="s">
        <v>218</v>
      </c>
      <c r="H113" s="485">
        <v>1329</v>
      </c>
      <c r="I113" s="7" t="s">
        <v>173</v>
      </c>
      <c r="J113" s="291" t="s">
        <v>2092</v>
      </c>
      <c r="K113" s="271">
        <v>1344</v>
      </c>
      <c r="L113" s="7" t="s">
        <v>1107</v>
      </c>
      <c r="M113" s="256" t="s">
        <v>969</v>
      </c>
      <c r="N113" s="35"/>
      <c r="O113" s="35"/>
      <c r="P113" s="35"/>
      <c r="Q113" s="35"/>
    </row>
    <row r="114" spans="1:17" s="38" customFormat="1" ht="12.75" x14ac:dyDescent="0.2">
      <c r="A114" s="308">
        <v>111</v>
      </c>
      <c r="B114" s="461" t="str">
        <f t="shared" si="1"/>
        <v>$6F</v>
      </c>
      <c r="C114" s="264" t="s">
        <v>110</v>
      </c>
      <c r="D114" s="266" t="s">
        <v>197</v>
      </c>
      <c r="E114" s="473">
        <v>1457</v>
      </c>
      <c r="G114" s="161" t="s">
        <v>219</v>
      </c>
      <c r="H114" s="485">
        <v>1330</v>
      </c>
      <c r="I114" s="7" t="s">
        <v>173</v>
      </c>
      <c r="J114" s="291" t="s">
        <v>967</v>
      </c>
      <c r="K114" s="271">
        <v>1345</v>
      </c>
      <c r="L114" s="7" t="s">
        <v>173</v>
      </c>
      <c r="M114" s="256" t="s">
        <v>968</v>
      </c>
      <c r="N114" s="35"/>
      <c r="O114" s="35"/>
      <c r="P114" s="35"/>
      <c r="Q114" s="35"/>
    </row>
    <row r="115" spans="1:17" s="38" customFormat="1" ht="12.75" x14ac:dyDescent="0.2">
      <c r="A115" s="308">
        <v>112</v>
      </c>
      <c r="B115" s="461" t="str">
        <f t="shared" si="1"/>
        <v>$70</v>
      </c>
      <c r="C115" s="264" t="s">
        <v>111</v>
      </c>
      <c r="D115" s="266" t="s">
        <v>198</v>
      </c>
      <c r="E115" s="473">
        <v>1458</v>
      </c>
      <c r="G115" s="161" t="s">
        <v>220</v>
      </c>
      <c r="H115" s="485">
        <v>1331</v>
      </c>
      <c r="I115" s="7" t="s">
        <v>173</v>
      </c>
      <c r="J115" s="291" t="s">
        <v>370</v>
      </c>
      <c r="K115" s="271">
        <v>1346</v>
      </c>
      <c r="L115" s="7" t="s">
        <v>173</v>
      </c>
      <c r="M115" s="256"/>
      <c r="N115" s="35"/>
      <c r="O115" s="35"/>
      <c r="P115" s="35"/>
      <c r="Q115" s="35"/>
    </row>
    <row r="116" spans="1:17" s="38" customFormat="1" ht="12.75" x14ac:dyDescent="0.2">
      <c r="A116" s="308">
        <v>113</v>
      </c>
      <c r="B116" s="461" t="str">
        <f t="shared" si="1"/>
        <v>$71</v>
      </c>
      <c r="C116" s="264" t="s">
        <v>112</v>
      </c>
      <c r="D116" s="257"/>
      <c r="E116" s="468"/>
      <c r="G116" s="161" t="s">
        <v>221</v>
      </c>
      <c r="H116" s="485">
        <v>1332</v>
      </c>
      <c r="I116" s="7" t="s">
        <v>173</v>
      </c>
      <c r="J116" s="291" t="s">
        <v>371</v>
      </c>
      <c r="K116" s="271">
        <v>1347</v>
      </c>
      <c r="L116" s="7" t="s">
        <v>173</v>
      </c>
      <c r="M116" s="256"/>
      <c r="N116" s="35"/>
      <c r="O116" s="35"/>
      <c r="P116" s="35"/>
      <c r="Q116" s="35"/>
    </row>
    <row r="117" spans="1:17" s="38" customFormat="1" ht="12.75" x14ac:dyDescent="0.2">
      <c r="A117" s="308">
        <v>114</v>
      </c>
      <c r="B117" s="461" t="str">
        <f t="shared" si="1"/>
        <v>$72</v>
      </c>
      <c r="C117" s="264" t="s">
        <v>113</v>
      </c>
      <c r="D117" s="257"/>
      <c r="E117" s="468"/>
      <c r="G117" s="161" t="s">
        <v>222</v>
      </c>
      <c r="H117" s="485">
        <v>1333</v>
      </c>
      <c r="I117" s="7" t="s">
        <v>173</v>
      </c>
      <c r="J117" s="291" t="s">
        <v>372</v>
      </c>
      <c r="K117" s="271">
        <v>1348</v>
      </c>
      <c r="L117" s="7" t="s">
        <v>173</v>
      </c>
      <c r="M117" s="256"/>
      <c r="N117" s="35"/>
      <c r="O117" s="35"/>
      <c r="P117" s="35"/>
      <c r="Q117" s="35"/>
    </row>
    <row r="118" spans="1:17" s="38" customFormat="1" ht="12.75" x14ac:dyDescent="0.2">
      <c r="A118" s="308">
        <v>115</v>
      </c>
      <c r="B118" s="461" t="str">
        <f t="shared" si="1"/>
        <v>$73</v>
      </c>
      <c r="C118" s="264" t="s">
        <v>114</v>
      </c>
      <c r="D118" s="257"/>
      <c r="E118" s="468"/>
      <c r="G118" s="161" t="s">
        <v>225</v>
      </c>
      <c r="H118" s="485">
        <v>1334</v>
      </c>
      <c r="I118" s="7" t="s">
        <v>173</v>
      </c>
      <c r="J118" s="291" t="s">
        <v>373</v>
      </c>
      <c r="K118" s="271">
        <v>1349</v>
      </c>
      <c r="L118" s="7" t="s">
        <v>173</v>
      </c>
      <c r="M118" s="256"/>
      <c r="N118" s="35"/>
      <c r="O118" s="35"/>
      <c r="P118" s="35"/>
      <c r="Q118" s="35"/>
    </row>
    <row r="119" spans="1:17" s="38" customFormat="1" ht="12.75" x14ac:dyDescent="0.2">
      <c r="A119" s="308">
        <v>116</v>
      </c>
      <c r="B119" s="461" t="str">
        <f t="shared" si="1"/>
        <v>$74</v>
      </c>
      <c r="C119" s="264" t="s">
        <v>115</v>
      </c>
      <c r="D119" s="257"/>
      <c r="E119" s="468"/>
      <c r="G119" s="161" t="s">
        <v>3227</v>
      </c>
      <c r="H119" s="485">
        <v>1322</v>
      </c>
      <c r="I119" s="7" t="s">
        <v>173</v>
      </c>
      <c r="J119" s="291" t="s">
        <v>374</v>
      </c>
      <c r="K119" s="271">
        <v>1350</v>
      </c>
      <c r="L119" s="7" t="s">
        <v>173</v>
      </c>
      <c r="M119" s="256"/>
      <c r="N119" s="35"/>
      <c r="O119" s="35"/>
      <c r="P119" s="35"/>
      <c r="Q119" s="35"/>
    </row>
    <row r="120" spans="1:17" s="38" customFormat="1" ht="12.75" x14ac:dyDescent="0.2">
      <c r="A120" s="308">
        <v>117</v>
      </c>
      <c r="B120" s="461" t="str">
        <f t="shared" si="1"/>
        <v>$75</v>
      </c>
      <c r="C120" s="264" t="s">
        <v>116</v>
      </c>
      <c r="D120" s="257"/>
      <c r="E120" s="468"/>
      <c r="G120" s="7"/>
      <c r="I120" s="257"/>
      <c r="J120" s="291" t="s">
        <v>375</v>
      </c>
      <c r="K120" s="271">
        <v>1351</v>
      </c>
      <c r="L120" s="7" t="s">
        <v>173</v>
      </c>
      <c r="M120" s="267"/>
      <c r="N120" s="35"/>
      <c r="O120" s="35"/>
      <c r="P120" s="35"/>
      <c r="Q120" s="35"/>
    </row>
    <row r="121" spans="1:17" s="38" customFormat="1" ht="12.75" x14ac:dyDescent="0.2">
      <c r="A121" s="308">
        <v>118</v>
      </c>
      <c r="B121" s="461" t="str">
        <f t="shared" si="1"/>
        <v>$76</v>
      </c>
      <c r="C121" s="303" t="s">
        <v>117</v>
      </c>
      <c r="D121" s="304" t="s">
        <v>1099</v>
      </c>
      <c r="E121" s="304"/>
      <c r="F121" s="247"/>
      <c r="G121" s="7"/>
      <c r="H121" s="159"/>
      <c r="I121" s="7"/>
      <c r="J121" s="7"/>
      <c r="K121" s="159"/>
      <c r="M121" s="256"/>
      <c r="N121" s="35"/>
      <c r="O121" s="35"/>
      <c r="P121" s="35"/>
      <c r="Q121" s="35"/>
    </row>
    <row r="122" spans="1:17" s="38" customFormat="1" ht="12.75" x14ac:dyDescent="0.2">
      <c r="A122" s="308">
        <v>119</v>
      </c>
      <c r="B122" s="461" t="str">
        <f t="shared" si="1"/>
        <v>$77</v>
      </c>
      <c r="C122" s="303" t="s">
        <v>118</v>
      </c>
      <c r="D122" s="304" t="s">
        <v>1100</v>
      </c>
      <c r="E122" s="304"/>
      <c r="F122" s="247"/>
      <c r="G122" s="7"/>
      <c r="H122" s="159"/>
      <c r="I122" s="7"/>
      <c r="J122" s="7"/>
      <c r="K122" s="159"/>
      <c r="M122" s="256"/>
      <c r="N122" s="35"/>
      <c r="O122" s="35"/>
      <c r="P122" s="35"/>
      <c r="Q122" s="35"/>
    </row>
    <row r="123" spans="1:17" s="38" customFormat="1" ht="12.75" x14ac:dyDescent="0.2">
      <c r="A123" s="308">
        <v>120</v>
      </c>
      <c r="B123" s="461" t="str">
        <f t="shared" si="1"/>
        <v>$78</v>
      </c>
      <c r="C123" s="303" t="s">
        <v>119</v>
      </c>
      <c r="D123" s="304" t="s">
        <v>344</v>
      </c>
      <c r="E123" s="304"/>
      <c r="F123" s="247"/>
      <c r="G123" s="7" t="s">
        <v>440</v>
      </c>
      <c r="H123" s="159"/>
      <c r="I123" s="7"/>
      <c r="J123" s="7"/>
      <c r="K123" s="159"/>
      <c r="M123" s="256" t="s">
        <v>423</v>
      </c>
      <c r="N123" s="35"/>
      <c r="O123" s="35"/>
      <c r="P123" s="35"/>
      <c r="Q123" s="35"/>
    </row>
    <row r="124" spans="1:17" s="38" customFormat="1" ht="12.75" x14ac:dyDescent="0.2">
      <c r="A124" s="308">
        <v>121</v>
      </c>
      <c r="B124" s="461" t="str">
        <f t="shared" si="1"/>
        <v>$79</v>
      </c>
      <c r="C124" s="258" t="s">
        <v>120</v>
      </c>
      <c r="D124" s="7"/>
      <c r="E124" s="159"/>
      <c r="F124" s="7"/>
      <c r="G124" s="7"/>
      <c r="H124" s="159"/>
      <c r="I124" s="7"/>
      <c r="J124" s="7"/>
      <c r="K124" s="159"/>
      <c r="L124" s="256"/>
      <c r="M124" s="33"/>
      <c r="N124" s="35"/>
      <c r="O124" s="35"/>
      <c r="P124" s="35"/>
      <c r="Q124" s="35"/>
    </row>
    <row r="125" spans="1:17" s="38" customFormat="1" ht="12.75" x14ac:dyDescent="0.2">
      <c r="A125" s="308">
        <v>122</v>
      </c>
      <c r="B125" s="461" t="str">
        <f t="shared" si="1"/>
        <v>$7A</v>
      </c>
      <c r="C125" s="258" t="s">
        <v>121</v>
      </c>
      <c r="D125" s="7"/>
      <c r="E125" s="159"/>
      <c r="F125" s="7"/>
      <c r="G125" s="7"/>
      <c r="H125" s="159"/>
      <c r="I125" s="7"/>
      <c r="J125" s="7"/>
      <c r="K125" s="159"/>
      <c r="L125" s="256"/>
      <c r="M125" s="33"/>
      <c r="N125" s="35"/>
      <c r="O125" s="35"/>
      <c r="P125" s="35"/>
      <c r="Q125" s="35"/>
    </row>
    <row r="126" spans="1:17" s="38" customFormat="1" ht="12.75" x14ac:dyDescent="0.2">
      <c r="A126" s="308">
        <v>123</v>
      </c>
      <c r="B126" s="461" t="str">
        <f t="shared" si="1"/>
        <v>$7B</v>
      </c>
      <c r="C126" s="258" t="s">
        <v>122</v>
      </c>
      <c r="D126" s="7"/>
      <c r="E126" s="159"/>
      <c r="F126" s="7"/>
      <c r="G126" s="7"/>
      <c r="H126" s="159"/>
      <c r="I126" s="7"/>
      <c r="J126" s="7"/>
      <c r="K126" s="159"/>
      <c r="L126" s="256"/>
      <c r="M126" s="33"/>
      <c r="N126" s="35"/>
      <c r="O126" s="35"/>
      <c r="P126" s="35"/>
      <c r="Q126" s="35"/>
    </row>
    <row r="127" spans="1:17" s="38" customFormat="1" ht="12.75" x14ac:dyDescent="0.2">
      <c r="A127" s="308">
        <v>124</v>
      </c>
      <c r="B127" s="461" t="str">
        <f t="shared" si="1"/>
        <v>$7C</v>
      </c>
      <c r="C127" s="258" t="s">
        <v>123</v>
      </c>
      <c r="D127" s="257"/>
      <c r="E127" s="468"/>
      <c r="F127" s="7"/>
      <c r="G127" s="7"/>
      <c r="H127" s="159"/>
      <c r="I127" s="7"/>
      <c r="J127" s="7"/>
      <c r="K127" s="159"/>
      <c r="L127" s="256"/>
      <c r="M127" s="33"/>
      <c r="N127" s="35"/>
      <c r="O127" s="35"/>
      <c r="P127" s="35"/>
      <c r="Q127" s="35"/>
    </row>
    <row r="128" spans="1:17" s="38" customFormat="1" ht="12.75" x14ac:dyDescent="0.2">
      <c r="A128" s="308">
        <v>125</v>
      </c>
      <c r="B128" s="461" t="str">
        <f t="shared" si="1"/>
        <v>$7D</v>
      </c>
      <c r="C128" s="258" t="s">
        <v>124</v>
      </c>
      <c r="D128" s="257"/>
      <c r="E128" s="468"/>
      <c r="F128" s="7"/>
      <c r="G128" s="7"/>
      <c r="H128" s="159"/>
      <c r="I128" s="7"/>
      <c r="J128" s="7"/>
      <c r="K128" s="159"/>
      <c r="L128" s="256"/>
      <c r="M128" s="33"/>
      <c r="N128" s="35"/>
      <c r="O128" s="35"/>
      <c r="P128" s="35"/>
      <c r="Q128" s="35"/>
    </row>
    <row r="129" spans="1:17" s="38" customFormat="1" ht="12.75" x14ac:dyDescent="0.2">
      <c r="A129" s="308">
        <v>126</v>
      </c>
      <c r="B129" s="461" t="str">
        <f t="shared" si="1"/>
        <v>$7E</v>
      </c>
      <c r="C129" s="258" t="s">
        <v>125</v>
      </c>
      <c r="D129" s="7"/>
      <c r="E129" s="159"/>
      <c r="F129" s="7"/>
      <c r="G129" s="7"/>
      <c r="H129" s="159"/>
      <c r="I129" s="7"/>
      <c r="J129" s="7"/>
      <c r="K129" s="159"/>
      <c r="L129" s="256"/>
      <c r="M129" s="33"/>
      <c r="N129" s="35"/>
      <c r="O129" s="35"/>
      <c r="P129" s="35"/>
      <c r="Q129" s="35"/>
    </row>
    <row r="130" spans="1:17" s="38" customFormat="1" ht="12.75" x14ac:dyDescent="0.2">
      <c r="A130" s="308">
        <v>127</v>
      </c>
      <c r="B130" s="461" t="str">
        <f t="shared" si="1"/>
        <v>$7F</v>
      </c>
      <c r="C130" s="258" t="s">
        <v>126</v>
      </c>
      <c r="D130" s="7"/>
      <c r="E130" s="159"/>
      <c r="F130" s="7"/>
      <c r="G130" s="7"/>
      <c r="H130" s="159"/>
      <c r="I130" s="257"/>
      <c r="J130" s="257"/>
      <c r="K130" s="468"/>
      <c r="L130" s="256"/>
      <c r="M130" s="33"/>
      <c r="N130" s="35"/>
      <c r="O130" s="35"/>
      <c r="P130" s="35"/>
      <c r="Q130" s="35"/>
    </row>
    <row r="131" spans="1:17" s="38" customFormat="1" ht="12.75" x14ac:dyDescent="0.2">
      <c r="A131" s="308"/>
      <c r="B131" s="461"/>
      <c r="C131" s="264"/>
      <c r="D131" s="257"/>
      <c r="E131" s="468"/>
      <c r="F131" s="7"/>
      <c r="G131" s="7"/>
      <c r="H131" s="159"/>
      <c r="I131" s="7"/>
      <c r="J131" s="7"/>
      <c r="K131" s="159"/>
      <c r="L131" s="256"/>
      <c r="M131" s="33"/>
      <c r="N131" s="35"/>
      <c r="O131" s="35"/>
      <c r="P131" s="35"/>
      <c r="Q131" s="35"/>
    </row>
    <row r="132" spans="1:17" s="38" customFormat="1" ht="12.75" x14ac:dyDescent="0.2">
      <c r="A132" s="308"/>
      <c r="B132" s="461"/>
      <c r="C132" s="264"/>
      <c r="D132" s="257"/>
      <c r="E132" s="468"/>
      <c r="F132" s="7"/>
      <c r="G132" s="7"/>
      <c r="H132" s="159"/>
      <c r="I132" s="7"/>
      <c r="J132" s="7"/>
      <c r="K132" s="159"/>
      <c r="L132" s="256"/>
      <c r="M132" s="33"/>
      <c r="N132" s="35"/>
      <c r="O132" s="35"/>
      <c r="P132" s="35"/>
      <c r="Q132" s="35"/>
    </row>
    <row r="133" spans="1:17" s="38" customFormat="1" ht="12.75" x14ac:dyDescent="0.2">
      <c r="A133" s="305" t="s">
        <v>1109</v>
      </c>
      <c r="B133" s="462"/>
      <c r="C133" s="306"/>
      <c r="D133" s="278"/>
      <c r="E133" s="480"/>
      <c r="F133" s="307"/>
      <c r="G133" s="307"/>
      <c r="H133" s="488"/>
      <c r="I133" s="307"/>
      <c r="J133" s="307"/>
      <c r="K133" s="488"/>
      <c r="L133" s="256"/>
      <c r="M133" s="33"/>
      <c r="N133" s="35"/>
      <c r="O133" s="35"/>
      <c r="P133" s="35"/>
      <c r="Q133" s="35"/>
    </row>
    <row r="134" spans="1:17" s="38" customFormat="1" ht="12.75" x14ac:dyDescent="0.2">
      <c r="A134" s="308" t="s">
        <v>984</v>
      </c>
      <c r="B134" s="461"/>
      <c r="C134" s="264"/>
      <c r="D134" s="257"/>
      <c r="E134" s="468"/>
      <c r="F134" s="7"/>
      <c r="G134" s="19" t="s">
        <v>127</v>
      </c>
      <c r="H134" s="159"/>
      <c r="I134" s="7"/>
      <c r="J134" s="19"/>
      <c r="K134" s="159"/>
      <c r="L134" s="256"/>
      <c r="M134" s="33"/>
      <c r="N134" s="35"/>
      <c r="O134" s="35"/>
      <c r="P134" s="35"/>
      <c r="Q134" s="35"/>
    </row>
    <row r="135" spans="1:17" s="38" customFormat="1" ht="12.75" x14ac:dyDescent="0.2">
      <c r="A135" s="308">
        <v>1096</v>
      </c>
      <c r="B135" s="461"/>
      <c r="C135" s="264"/>
      <c r="D135" s="257" t="s">
        <v>979</v>
      </c>
      <c r="E135" s="468"/>
      <c r="F135" s="7"/>
      <c r="G135" s="7" t="s">
        <v>998</v>
      </c>
      <c r="H135" s="159"/>
      <c r="I135" s="256" t="s">
        <v>1081</v>
      </c>
      <c r="J135" s="7"/>
      <c r="K135" s="159"/>
      <c r="L135" s="256"/>
      <c r="M135" s="33"/>
      <c r="N135" s="35"/>
      <c r="O135" s="35"/>
      <c r="P135" s="35"/>
      <c r="Q135" s="35"/>
    </row>
    <row r="136" spans="1:17" s="38" customFormat="1" ht="12.75" x14ac:dyDescent="0.2">
      <c r="A136" s="308">
        <f>A135+1</f>
        <v>1097</v>
      </c>
      <c r="B136" s="461"/>
      <c r="C136" s="264"/>
      <c r="D136" s="257" t="s">
        <v>976</v>
      </c>
      <c r="E136" s="468"/>
      <c r="F136" s="7"/>
      <c r="G136" s="7" t="s">
        <v>998</v>
      </c>
      <c r="H136" s="159"/>
      <c r="I136" s="256" t="s">
        <v>1080</v>
      </c>
      <c r="J136" s="7"/>
      <c r="K136" s="159"/>
      <c r="L136" s="256"/>
      <c r="M136" s="33"/>
      <c r="N136" s="35"/>
      <c r="O136" s="35"/>
      <c r="P136" s="35"/>
      <c r="Q136" s="35"/>
    </row>
    <row r="137" spans="1:17" s="38" customFormat="1" ht="12.75" x14ac:dyDescent="0.2">
      <c r="A137" s="308">
        <f t="shared" ref="A137:A146" si="2">A136+1</f>
        <v>1098</v>
      </c>
      <c r="B137" s="461"/>
      <c r="C137" s="264"/>
      <c r="D137" s="257" t="s">
        <v>985</v>
      </c>
      <c r="E137" s="468"/>
      <c r="F137" s="7"/>
      <c r="G137" s="7" t="s">
        <v>998</v>
      </c>
      <c r="H137" s="159"/>
      <c r="I137" s="256"/>
      <c r="J137" s="7"/>
      <c r="K137" s="159"/>
      <c r="L137" s="256"/>
      <c r="M137" s="33"/>
      <c r="N137" s="35"/>
      <c r="O137" s="35"/>
      <c r="P137" s="35"/>
      <c r="Q137" s="35"/>
    </row>
    <row r="138" spans="1:17" s="38" customFormat="1" ht="12.75" x14ac:dyDescent="0.2">
      <c r="A138" s="308">
        <f t="shared" si="2"/>
        <v>1099</v>
      </c>
      <c r="B138" s="461"/>
      <c r="C138" s="264"/>
      <c r="D138" s="257" t="s">
        <v>974</v>
      </c>
      <c r="E138" s="468"/>
      <c r="F138" s="7"/>
      <c r="G138" s="7" t="s">
        <v>998</v>
      </c>
      <c r="H138" s="159"/>
      <c r="I138" s="256"/>
      <c r="J138" s="7"/>
      <c r="K138" s="159"/>
      <c r="L138" s="256"/>
      <c r="M138" s="33"/>
      <c r="N138" s="35"/>
      <c r="O138" s="35"/>
      <c r="P138" s="35"/>
      <c r="Q138" s="35"/>
    </row>
    <row r="139" spans="1:17" s="38" customFormat="1" ht="12.75" x14ac:dyDescent="0.2">
      <c r="A139" s="308">
        <f t="shared" si="2"/>
        <v>1100</v>
      </c>
      <c r="B139" s="461"/>
      <c r="C139" s="264"/>
      <c r="D139" s="257" t="s">
        <v>986</v>
      </c>
      <c r="E139" s="468"/>
      <c r="F139" s="7"/>
      <c r="G139" s="7" t="s">
        <v>998</v>
      </c>
      <c r="H139" s="159"/>
      <c r="I139" s="256"/>
      <c r="J139" s="7"/>
      <c r="K139" s="159"/>
      <c r="L139" s="256"/>
      <c r="M139" s="33"/>
      <c r="N139" s="35"/>
      <c r="O139" s="35"/>
      <c r="P139" s="35"/>
      <c r="Q139" s="35"/>
    </row>
    <row r="140" spans="1:17" s="38" customFormat="1" ht="12.75" x14ac:dyDescent="0.2">
      <c r="A140" s="308">
        <f t="shared" si="2"/>
        <v>1101</v>
      </c>
      <c r="B140" s="461"/>
      <c r="C140" s="264"/>
      <c r="D140" s="257" t="s">
        <v>987</v>
      </c>
      <c r="E140" s="468"/>
      <c r="F140" s="7"/>
      <c r="G140" s="7" t="s">
        <v>998</v>
      </c>
      <c r="H140" s="159"/>
      <c r="I140" s="256"/>
      <c r="J140" s="7"/>
      <c r="K140" s="159"/>
      <c r="L140" s="256"/>
      <c r="M140" s="33"/>
      <c r="N140" s="35"/>
      <c r="O140" s="35"/>
      <c r="P140" s="35"/>
      <c r="Q140" s="35"/>
    </row>
    <row r="141" spans="1:17" s="38" customFormat="1" ht="12.75" x14ac:dyDescent="0.2">
      <c r="A141" s="308">
        <f t="shared" si="2"/>
        <v>1102</v>
      </c>
      <c r="B141" s="461"/>
      <c r="C141" s="264"/>
      <c r="D141" s="257" t="s">
        <v>988</v>
      </c>
      <c r="E141" s="468"/>
      <c r="F141" s="7"/>
      <c r="G141" s="7" t="s">
        <v>998</v>
      </c>
      <c r="H141" s="159"/>
      <c r="I141" s="256"/>
      <c r="J141" s="7"/>
      <c r="K141" s="159"/>
      <c r="L141" s="256"/>
      <c r="M141" s="33"/>
      <c r="N141" s="35"/>
      <c r="O141" s="35"/>
      <c r="P141" s="35"/>
      <c r="Q141" s="35"/>
    </row>
    <row r="142" spans="1:17" s="38" customFormat="1" ht="12.75" x14ac:dyDescent="0.2">
      <c r="A142" s="308">
        <f t="shared" si="2"/>
        <v>1103</v>
      </c>
      <c r="B142" s="461"/>
      <c r="C142" s="264"/>
      <c r="D142" s="257" t="s">
        <v>973</v>
      </c>
      <c r="E142" s="468"/>
      <c r="F142" s="7"/>
      <c r="G142" s="7" t="s">
        <v>998</v>
      </c>
      <c r="H142" s="159"/>
      <c r="I142" s="256"/>
      <c r="J142" s="7"/>
      <c r="K142" s="159"/>
      <c r="L142" s="256"/>
      <c r="M142" s="33"/>
      <c r="N142" s="35"/>
      <c r="O142" s="35"/>
      <c r="P142" s="35"/>
      <c r="Q142" s="35"/>
    </row>
    <row r="143" spans="1:17" s="38" customFormat="1" ht="12.75" x14ac:dyDescent="0.2">
      <c r="A143" s="308">
        <f t="shared" si="2"/>
        <v>1104</v>
      </c>
      <c r="B143" s="461"/>
      <c r="C143" s="264"/>
      <c r="D143" s="257" t="s">
        <v>989</v>
      </c>
      <c r="E143" s="468"/>
      <c r="F143" s="7"/>
      <c r="G143" s="7" t="s">
        <v>998</v>
      </c>
      <c r="H143" s="159"/>
      <c r="I143" s="256"/>
      <c r="J143" s="7"/>
      <c r="K143" s="159"/>
      <c r="L143" s="256"/>
      <c r="M143" s="33"/>
      <c r="N143" s="35"/>
      <c r="O143" s="35"/>
      <c r="P143" s="35"/>
      <c r="Q143" s="35"/>
    </row>
    <row r="144" spans="1:17" s="38" customFormat="1" ht="12.75" x14ac:dyDescent="0.2">
      <c r="A144" s="308">
        <f t="shared" si="2"/>
        <v>1105</v>
      </c>
      <c r="B144" s="461"/>
      <c r="C144" s="264"/>
      <c r="D144" s="257" t="s">
        <v>990</v>
      </c>
      <c r="E144" s="468"/>
      <c r="F144" s="7"/>
      <c r="G144" s="7" t="s">
        <v>998</v>
      </c>
      <c r="H144" s="159"/>
      <c r="I144" s="256"/>
      <c r="J144" s="7"/>
      <c r="K144" s="159"/>
      <c r="L144" s="256"/>
      <c r="M144" s="33"/>
      <c r="N144" s="35"/>
      <c r="O144" s="35"/>
      <c r="P144" s="35"/>
      <c r="Q144" s="35"/>
    </row>
    <row r="145" spans="1:17" s="38" customFormat="1" ht="12.75" x14ac:dyDescent="0.2">
      <c r="A145" s="308">
        <f t="shared" si="2"/>
        <v>1106</v>
      </c>
      <c r="B145" s="461"/>
      <c r="C145" s="264"/>
      <c r="D145" s="257" t="s">
        <v>991</v>
      </c>
      <c r="E145" s="468"/>
      <c r="F145" s="7"/>
      <c r="G145" s="7" t="s">
        <v>998</v>
      </c>
      <c r="H145" s="159"/>
      <c r="I145" s="256"/>
      <c r="J145" s="7"/>
      <c r="K145" s="159"/>
      <c r="L145" s="256"/>
      <c r="M145" s="33"/>
      <c r="N145" s="35"/>
      <c r="O145" s="35"/>
      <c r="P145" s="35"/>
      <c r="Q145" s="35"/>
    </row>
    <row r="146" spans="1:17" s="38" customFormat="1" ht="12.75" x14ac:dyDescent="0.2">
      <c r="A146" s="308">
        <f t="shared" si="2"/>
        <v>1107</v>
      </c>
      <c r="B146" s="461"/>
      <c r="C146" s="264"/>
      <c r="D146" s="257" t="s">
        <v>992</v>
      </c>
      <c r="E146" s="468"/>
      <c r="F146" s="7"/>
      <c r="G146" s="7" t="s">
        <v>998</v>
      </c>
      <c r="H146" s="159"/>
      <c r="I146" s="256"/>
      <c r="J146" s="7"/>
      <c r="K146" s="159"/>
      <c r="L146" s="256"/>
      <c r="M146" s="33"/>
      <c r="N146" s="35"/>
      <c r="O146" s="35"/>
      <c r="P146" s="35"/>
      <c r="Q146" s="35"/>
    </row>
    <row r="147" spans="1:17" s="38" customFormat="1" ht="12.75" x14ac:dyDescent="0.2">
      <c r="A147" s="308" t="s">
        <v>999</v>
      </c>
      <c r="B147" s="461"/>
      <c r="C147" s="264"/>
      <c r="D147" s="257"/>
      <c r="E147" s="468"/>
      <c r="F147" s="7"/>
      <c r="G147" s="19" t="s">
        <v>1097</v>
      </c>
      <c r="H147" s="159"/>
      <c r="I147" s="256"/>
      <c r="J147" s="19"/>
      <c r="K147" s="159"/>
      <c r="L147" s="256"/>
      <c r="M147" s="33"/>
      <c r="N147" s="35"/>
      <c r="O147" s="35"/>
      <c r="P147" s="35"/>
      <c r="Q147" s="35"/>
    </row>
    <row r="148" spans="1:17" s="38" customFormat="1" ht="12.75" x14ac:dyDescent="0.2">
      <c r="A148" s="308">
        <v>1464</v>
      </c>
      <c r="B148" s="461"/>
      <c r="C148" s="264"/>
      <c r="D148" s="38" t="s">
        <v>1019</v>
      </c>
      <c r="E148" s="49"/>
      <c r="F148" s="7"/>
      <c r="G148" s="264" t="s">
        <v>1091</v>
      </c>
      <c r="H148" s="471"/>
      <c r="I148" s="83" t="s">
        <v>1096</v>
      </c>
      <c r="J148" s="7"/>
      <c r="K148" s="159"/>
      <c r="L148" s="256"/>
      <c r="M148" s="33"/>
      <c r="N148" s="35"/>
      <c r="O148" s="35"/>
      <c r="P148" s="35"/>
      <c r="Q148" s="35"/>
    </row>
    <row r="149" spans="1:17" s="38" customFormat="1" ht="12.75" x14ac:dyDescent="0.2">
      <c r="A149" s="308">
        <v>1465</v>
      </c>
      <c r="B149" s="461"/>
      <c r="C149" s="264"/>
      <c r="D149" s="38" t="s">
        <v>1021</v>
      </c>
      <c r="E149" s="49"/>
      <c r="F149" s="257"/>
      <c r="G149" s="264" t="s">
        <v>1092</v>
      </c>
      <c r="H149" s="471"/>
      <c r="I149" s="83" t="s">
        <v>1093</v>
      </c>
      <c r="J149" s="7"/>
      <c r="K149" s="159"/>
      <c r="L149" s="256"/>
      <c r="M149" s="33"/>
      <c r="N149" s="35"/>
      <c r="O149" s="35"/>
      <c r="P149" s="35"/>
      <c r="Q149" s="35"/>
    </row>
    <row r="150" spans="1:17" s="38" customFormat="1" ht="12.75" x14ac:dyDescent="0.2">
      <c r="A150" s="308">
        <v>1466</v>
      </c>
      <c r="B150" s="461"/>
      <c r="C150" s="264"/>
      <c r="D150" s="38" t="s">
        <v>1029</v>
      </c>
      <c r="E150" s="49"/>
      <c r="F150" s="7"/>
      <c r="G150" s="264" t="s">
        <v>1091</v>
      </c>
      <c r="H150" s="471"/>
      <c r="I150" s="83" t="s">
        <v>1094</v>
      </c>
      <c r="J150" s="7"/>
      <c r="K150" s="159"/>
      <c r="L150" s="256"/>
      <c r="M150" s="33"/>
      <c r="N150" s="35"/>
      <c r="O150" s="35"/>
      <c r="P150" s="35"/>
      <c r="Q150" s="35"/>
    </row>
    <row r="151" spans="1:17" s="38" customFormat="1" ht="12.75" x14ac:dyDescent="0.2">
      <c r="A151" s="308">
        <v>1467</v>
      </c>
      <c r="B151" s="461"/>
      <c r="D151" s="38" t="s">
        <v>1030</v>
      </c>
      <c r="E151" s="49"/>
      <c r="F151" s="7"/>
      <c r="G151" s="264" t="s">
        <v>1092</v>
      </c>
      <c r="H151" s="471"/>
      <c r="I151" s="83" t="s">
        <v>1095</v>
      </c>
      <c r="J151" s="7"/>
      <c r="K151" s="159"/>
      <c r="L151" s="256"/>
      <c r="M151" s="33"/>
      <c r="N151" s="35"/>
      <c r="O151" s="35"/>
      <c r="P151" s="35"/>
      <c r="Q151" s="35"/>
    </row>
    <row r="152" spans="1:17" s="38" customFormat="1" ht="12.75" x14ac:dyDescent="0.2">
      <c r="A152" s="308">
        <v>1468</v>
      </c>
      <c r="B152" s="461"/>
      <c r="D152" s="38" t="s">
        <v>1031</v>
      </c>
      <c r="E152" s="49"/>
      <c r="F152" s="7"/>
      <c r="G152" s="264" t="s">
        <v>1091</v>
      </c>
      <c r="H152" s="471"/>
      <c r="I152" s="7"/>
      <c r="J152" s="264"/>
      <c r="K152" s="471"/>
      <c r="L152" s="256"/>
      <c r="M152" s="33"/>
      <c r="N152" s="35"/>
      <c r="O152" s="35"/>
      <c r="P152" s="35"/>
      <c r="Q152" s="35"/>
    </row>
    <row r="153" spans="1:17" s="38" customFormat="1" ht="12.75" x14ac:dyDescent="0.2">
      <c r="A153" s="308">
        <v>1469</v>
      </c>
      <c r="B153" s="461"/>
      <c r="C153" s="264"/>
      <c r="D153" s="38" t="s">
        <v>1032</v>
      </c>
      <c r="E153" s="49"/>
      <c r="F153" s="7"/>
      <c r="G153" s="264" t="s">
        <v>1092</v>
      </c>
      <c r="H153" s="471"/>
      <c r="I153" s="7"/>
      <c r="J153" s="264"/>
      <c r="K153" s="471"/>
      <c r="L153" s="256"/>
      <c r="M153" s="33"/>
      <c r="N153" s="35"/>
      <c r="O153" s="35"/>
      <c r="P153" s="35"/>
      <c r="Q153" s="35"/>
    </row>
    <row r="154" spans="1:17" s="38" customFormat="1" ht="12.75" x14ac:dyDescent="0.2">
      <c r="A154" s="308">
        <v>1470</v>
      </c>
      <c r="B154" s="461"/>
      <c r="C154" s="264"/>
      <c r="D154" s="38" t="s">
        <v>1018</v>
      </c>
      <c r="E154" s="49"/>
      <c r="F154" s="7"/>
      <c r="G154" s="264" t="s">
        <v>1091</v>
      </c>
      <c r="H154" s="471"/>
      <c r="I154" s="7"/>
      <c r="J154" s="264"/>
      <c r="K154" s="471"/>
      <c r="L154" s="256"/>
      <c r="M154" s="33"/>
      <c r="N154" s="35"/>
      <c r="O154" s="35"/>
      <c r="P154" s="35"/>
      <c r="Q154" s="35"/>
    </row>
    <row r="155" spans="1:17" s="38" customFormat="1" ht="12.75" x14ac:dyDescent="0.2">
      <c r="A155" s="308">
        <v>1471</v>
      </c>
      <c r="B155" s="461"/>
      <c r="C155" s="264"/>
      <c r="D155" s="38" t="s">
        <v>1020</v>
      </c>
      <c r="E155" s="49"/>
      <c r="F155" s="7"/>
      <c r="G155" s="264" t="s">
        <v>1092</v>
      </c>
      <c r="H155" s="471"/>
      <c r="I155" s="7"/>
      <c r="J155" s="264"/>
      <c r="K155" s="471"/>
      <c r="L155" s="256"/>
      <c r="M155" s="33"/>
      <c r="N155" s="35"/>
      <c r="O155" s="35"/>
      <c r="P155" s="35"/>
      <c r="Q155" s="35"/>
    </row>
    <row r="156" spans="1:17" s="38" customFormat="1" ht="12.75" x14ac:dyDescent="0.2">
      <c r="A156" s="308">
        <v>1472</v>
      </c>
      <c r="B156" s="461"/>
      <c r="C156" s="264"/>
      <c r="D156" s="38" t="s">
        <v>1056</v>
      </c>
      <c r="E156" s="49"/>
      <c r="F156" s="7"/>
      <c r="G156" s="264" t="s">
        <v>1091</v>
      </c>
      <c r="H156" s="471"/>
      <c r="I156" s="7"/>
      <c r="J156" s="264"/>
      <c r="K156" s="471"/>
      <c r="L156" s="256"/>
      <c r="M156" s="33"/>
      <c r="N156" s="35"/>
      <c r="O156" s="35"/>
      <c r="P156" s="35"/>
      <c r="Q156" s="35"/>
    </row>
    <row r="157" spans="1:17" s="38" customFormat="1" ht="12.75" x14ac:dyDescent="0.2">
      <c r="A157" s="308">
        <v>1473</v>
      </c>
      <c r="B157" s="461"/>
      <c r="C157" s="264"/>
      <c r="D157" s="38" t="s">
        <v>1055</v>
      </c>
      <c r="E157" s="49"/>
      <c r="F157" s="7"/>
      <c r="G157" s="264" t="s">
        <v>1092</v>
      </c>
      <c r="H157" s="471"/>
      <c r="I157" s="7"/>
      <c r="J157" s="264"/>
      <c r="K157" s="471"/>
      <c r="L157" s="256"/>
      <c r="M157" s="33"/>
      <c r="N157" s="35"/>
      <c r="O157" s="35"/>
      <c r="P157" s="35"/>
      <c r="Q157" s="35"/>
    </row>
    <row r="158" spans="1:17" s="38" customFormat="1" ht="12.75" x14ac:dyDescent="0.2">
      <c r="A158" s="308">
        <v>1474</v>
      </c>
      <c r="B158" s="461"/>
      <c r="C158" s="264"/>
      <c r="D158" s="38" t="s">
        <v>1057</v>
      </c>
      <c r="E158" s="49"/>
      <c r="F158" s="7"/>
      <c r="G158" s="264" t="s">
        <v>1091</v>
      </c>
      <c r="H158" s="471"/>
      <c r="I158" s="7"/>
      <c r="J158" s="264"/>
      <c r="K158" s="471"/>
      <c r="L158" s="256"/>
      <c r="M158" s="33"/>
      <c r="N158" s="35"/>
      <c r="O158" s="35"/>
      <c r="P158" s="35"/>
      <c r="Q158" s="35"/>
    </row>
    <row r="159" spans="1:17" s="38" customFormat="1" ht="12.75" x14ac:dyDescent="0.2">
      <c r="A159" s="308">
        <v>1475</v>
      </c>
      <c r="B159" s="461"/>
      <c r="C159" s="264"/>
      <c r="D159" s="38" t="s">
        <v>1058</v>
      </c>
      <c r="E159" s="49"/>
      <c r="F159" s="7"/>
      <c r="G159" s="264" t="s">
        <v>1092</v>
      </c>
      <c r="H159" s="471"/>
      <c r="I159" s="7"/>
      <c r="J159" s="264"/>
      <c r="K159" s="471"/>
      <c r="L159" s="256"/>
      <c r="M159" s="33"/>
      <c r="N159" s="35"/>
      <c r="O159" s="35"/>
      <c r="P159" s="35"/>
      <c r="Q159" s="35"/>
    </row>
    <row r="160" spans="1:17" s="38" customFormat="1" ht="12.75" x14ac:dyDescent="0.2">
      <c r="A160" s="308">
        <v>1476</v>
      </c>
      <c r="B160" s="461"/>
      <c r="C160" s="264"/>
      <c r="D160" s="38" t="s">
        <v>1059</v>
      </c>
      <c r="E160" s="49"/>
      <c r="F160" s="7"/>
      <c r="G160" s="264" t="s">
        <v>1091</v>
      </c>
      <c r="H160" s="471"/>
      <c r="I160" s="7"/>
      <c r="J160" s="264"/>
      <c r="K160" s="471"/>
      <c r="L160" s="256"/>
      <c r="M160" s="33"/>
      <c r="N160" s="35"/>
      <c r="O160" s="35"/>
      <c r="P160" s="35"/>
      <c r="Q160" s="35"/>
    </row>
    <row r="161" spans="1:17" s="38" customFormat="1" ht="12.75" x14ac:dyDescent="0.2">
      <c r="A161" s="308">
        <v>1477</v>
      </c>
      <c r="B161" s="461"/>
      <c r="C161" s="264"/>
      <c r="D161" s="38" t="s">
        <v>1060</v>
      </c>
      <c r="E161" s="49"/>
      <c r="F161" s="7"/>
      <c r="G161" s="264" t="s">
        <v>1092</v>
      </c>
      <c r="H161" s="471"/>
      <c r="I161" s="7"/>
      <c r="J161" s="264"/>
      <c r="K161" s="471"/>
      <c r="L161" s="256"/>
      <c r="M161" s="33"/>
      <c r="N161" s="35"/>
      <c r="O161" s="35"/>
      <c r="P161" s="35"/>
      <c r="Q161" s="35"/>
    </row>
    <row r="162" spans="1:17" s="38" customFormat="1" ht="12.75" x14ac:dyDescent="0.2">
      <c r="A162" s="308"/>
      <c r="B162" s="461"/>
      <c r="C162" s="264"/>
      <c r="E162" s="49"/>
      <c r="F162" s="7"/>
      <c r="G162" s="264"/>
      <c r="H162" s="471"/>
      <c r="I162" s="7"/>
      <c r="J162" s="7"/>
      <c r="K162" s="159"/>
      <c r="L162" s="256"/>
      <c r="M162" s="33"/>
      <c r="N162" s="35"/>
      <c r="O162" s="35"/>
      <c r="P162" s="35"/>
      <c r="Q162" s="35"/>
    </row>
    <row r="163" spans="1:17" s="38" customFormat="1" ht="12.75" x14ac:dyDescent="0.2">
      <c r="A163" s="309" t="s">
        <v>279</v>
      </c>
      <c r="B163" s="461"/>
      <c r="C163" s="264"/>
      <c r="D163" s="257"/>
      <c r="E163" s="468"/>
      <c r="F163" s="7"/>
      <c r="G163" s="7"/>
      <c r="H163" s="159"/>
      <c r="I163" s="7"/>
      <c r="J163" s="7"/>
      <c r="K163" s="159"/>
      <c r="L163" s="256"/>
      <c r="M163" s="33"/>
      <c r="N163" s="35"/>
      <c r="O163" s="35"/>
      <c r="P163" s="35"/>
      <c r="Q163" s="35"/>
    </row>
    <row r="164" spans="1:17" s="38" customFormat="1" ht="12.75" x14ac:dyDescent="0.2">
      <c r="A164" s="308"/>
      <c r="B164" s="461"/>
      <c r="C164" s="282" t="s">
        <v>276</v>
      </c>
      <c r="D164" s="257"/>
      <c r="E164" s="468"/>
      <c r="F164" s="7"/>
      <c r="G164" s="7"/>
      <c r="H164" s="159"/>
      <c r="I164" s="7"/>
      <c r="J164" s="7"/>
      <c r="K164" s="159"/>
      <c r="L164" s="256"/>
      <c r="M164" s="33"/>
      <c r="N164" s="35"/>
      <c r="O164" s="35"/>
      <c r="P164" s="35"/>
      <c r="Q164" s="35"/>
    </row>
    <row r="165" spans="1:17" s="38" customFormat="1" ht="12.75" x14ac:dyDescent="0.2">
      <c r="A165" s="308"/>
      <c r="B165" s="461"/>
      <c r="C165" s="276" t="s">
        <v>280</v>
      </c>
      <c r="D165" s="276"/>
      <c r="E165" s="465"/>
      <c r="F165" s="7"/>
      <c r="G165" s="7"/>
      <c r="H165" s="159"/>
      <c r="I165" s="7"/>
      <c r="J165" s="7"/>
      <c r="K165" s="159"/>
      <c r="L165" s="256"/>
      <c r="M165" s="33"/>
      <c r="N165" s="35"/>
      <c r="O165" s="35"/>
      <c r="P165" s="35"/>
      <c r="Q165" s="35"/>
    </row>
    <row r="166" spans="1:17" s="38" customFormat="1" ht="12.75" x14ac:dyDescent="0.2">
      <c r="A166" s="308"/>
      <c r="B166" s="461"/>
      <c r="C166" s="310" t="s">
        <v>346</v>
      </c>
      <c r="D166" s="277"/>
      <c r="E166" s="481"/>
      <c r="F166" s="7"/>
      <c r="G166" s="7"/>
      <c r="H166" s="159"/>
      <c r="I166" s="7"/>
      <c r="J166" s="7"/>
      <c r="K166" s="159"/>
      <c r="L166" s="256"/>
      <c r="M166" s="33"/>
      <c r="N166" s="35"/>
      <c r="O166" s="35"/>
      <c r="P166" s="35"/>
      <c r="Q166" s="35"/>
    </row>
    <row r="167" spans="1:17" s="38" customFormat="1" ht="12.75" x14ac:dyDescent="0.2">
      <c r="A167" s="308"/>
      <c r="B167" s="461"/>
      <c r="C167" s="311" t="s">
        <v>278</v>
      </c>
      <c r="D167" s="311"/>
      <c r="E167" s="482"/>
      <c r="F167" s="7"/>
      <c r="G167" s="7"/>
      <c r="H167" s="159"/>
      <c r="I167" s="7"/>
      <c r="J167" s="7"/>
      <c r="K167" s="159"/>
      <c r="L167" s="256"/>
      <c r="M167" s="33"/>
      <c r="N167" s="35"/>
      <c r="O167" s="35"/>
      <c r="P167" s="35"/>
      <c r="Q167" s="35"/>
    </row>
  </sheetData>
  <phoneticPr fontId="0" type="noConversion"/>
  <pageMargins left="0.25" right="0.25" top="0.75" bottom="0.75" header="0.3" footer="0.3"/>
  <pageSetup paperSize="9" scale="56" firstPageNumber="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C000"/>
  </sheetPr>
  <dimension ref="A1:AC198"/>
  <sheetViews>
    <sheetView topLeftCell="A131" zoomScaleNormal="100" workbookViewId="0">
      <selection activeCell="F195" sqref="F195"/>
    </sheetView>
  </sheetViews>
  <sheetFormatPr baseColWidth="10" defaultColWidth="11.42578125" defaultRowHeight="12.75" x14ac:dyDescent="0.2"/>
  <cols>
    <col min="1" max="1" width="11.7109375" style="10" customWidth="1"/>
    <col min="2" max="2" width="18.140625" style="9" customWidth="1"/>
    <col min="3" max="3" width="9.5703125" style="9" customWidth="1"/>
    <col min="4" max="4" width="22.7109375" style="9" customWidth="1"/>
    <col min="5" max="5" width="10.28515625" style="9" customWidth="1"/>
    <col min="6" max="6" width="17.140625" style="33" customWidth="1"/>
    <col min="7" max="7" width="14.7109375" style="9" customWidth="1"/>
    <col min="8" max="8" width="26.28515625" style="9" customWidth="1"/>
    <col min="9" max="9" width="26.28515625" style="11" customWidth="1"/>
    <col min="10" max="10" width="26.28515625" style="12" customWidth="1"/>
    <col min="11" max="11" width="26.28515625" style="13" customWidth="1"/>
    <col min="12" max="12" width="6.140625" style="169" customWidth="1"/>
    <col min="13" max="13" width="6.140625" style="140" customWidth="1"/>
    <col min="14" max="14" width="6.140625" style="90" customWidth="1"/>
    <col min="15" max="15" width="6.140625" style="91" customWidth="1"/>
    <col min="16" max="16" width="6.140625" style="142" customWidth="1"/>
    <col min="17" max="17" width="6.140625" style="86" customWidth="1"/>
    <col min="18" max="18" width="6.140625" style="87" customWidth="1"/>
    <col min="19" max="19" width="6.140625" style="86" customWidth="1"/>
    <col min="20" max="20" width="32.28515625" style="183" customWidth="1"/>
    <col min="21" max="21" width="2.42578125" style="9" customWidth="1"/>
    <col min="22" max="22" width="5.85546875" style="9" customWidth="1"/>
    <col min="23" max="23" width="20.28515625" style="9" customWidth="1"/>
    <col min="24" max="24" width="5.140625" style="9" customWidth="1"/>
    <col min="25" max="25" width="68.28515625" style="9" customWidth="1"/>
    <col min="26" max="26" width="37.85546875" style="9" customWidth="1"/>
    <col min="27" max="27" width="11.42578125" style="9"/>
    <col min="29" max="16384" width="11.42578125" style="9"/>
  </cols>
  <sheetData>
    <row r="1" spans="1:29" s="17" customFormat="1" ht="39" customHeight="1" x14ac:dyDescent="0.2">
      <c r="A1" s="17" t="s">
        <v>437</v>
      </c>
      <c r="B1" s="17" t="s">
        <v>327</v>
      </c>
      <c r="C1" s="17" t="s">
        <v>1240</v>
      </c>
      <c r="D1" s="17" t="s">
        <v>328</v>
      </c>
      <c r="E1" s="17" t="s">
        <v>227</v>
      </c>
      <c r="F1" s="17" t="s">
        <v>1761</v>
      </c>
      <c r="G1" s="17" t="s">
        <v>2766</v>
      </c>
      <c r="H1" s="24" t="s">
        <v>1421</v>
      </c>
      <c r="I1" s="14" t="s">
        <v>361</v>
      </c>
      <c r="J1" s="15" t="s">
        <v>362</v>
      </c>
      <c r="K1" s="16" t="s">
        <v>326</v>
      </c>
      <c r="L1" s="17" t="s">
        <v>1792</v>
      </c>
      <c r="M1" s="143" t="s">
        <v>1791</v>
      </c>
      <c r="N1" s="88" t="s">
        <v>1790</v>
      </c>
      <c r="O1" s="89" t="s">
        <v>1789</v>
      </c>
      <c r="P1" s="141" t="s">
        <v>1788</v>
      </c>
      <c r="Q1" s="84" t="s">
        <v>1787</v>
      </c>
      <c r="R1" s="85" t="s">
        <v>1786</v>
      </c>
      <c r="S1" s="84" t="s">
        <v>1785</v>
      </c>
      <c r="T1" s="187" t="s">
        <v>1238</v>
      </c>
      <c r="V1" s="10"/>
      <c r="W1" s="9"/>
      <c r="X1" s="9"/>
      <c r="AA1" s="186"/>
      <c r="AC1" s="9"/>
    </row>
    <row r="2" spans="1:29" x14ac:dyDescent="0.2">
      <c r="A2" s="216">
        <v>0</v>
      </c>
      <c r="B2" s="170" t="s">
        <v>442</v>
      </c>
      <c r="C2" s="9">
        <v>1268</v>
      </c>
      <c r="D2" s="9" t="s">
        <v>443</v>
      </c>
      <c r="E2" s="9">
        <v>99</v>
      </c>
      <c r="F2" s="33" t="s">
        <v>1917</v>
      </c>
      <c r="G2" s="9">
        <f>A23</f>
        <v>21</v>
      </c>
      <c r="H2" s="25" t="str">
        <f t="shared" ref="H2:H16" si="0">CONCATENATE("  ",F2,", // #",A2," ",B2)</f>
        <v xml:space="preserve">  ts_preset_main, // #0 HX3 Preset   </v>
      </c>
      <c r="I2" s="11" t="str">
        <f t="shared" ref="I2:I16" si="1">CONCATENATE("  ",D2,", // #",A2," ",B2)</f>
        <v xml:space="preserve">  t_preset_common, // #0 HX3 Preset   </v>
      </c>
      <c r="J2" s="12" t="str">
        <f t="shared" ref="J2:J16" si="2">CONCATENATE("  ",C2,", // #",A2," ",B2)</f>
        <v xml:space="preserve">  1268, // #0 HX3 Preset   </v>
      </c>
      <c r="K2" s="13" t="str">
        <f t="shared" ref="K2:K33" si="3">CONCATENATE("  '",B2,"',  // #",A2," ")</f>
        <v xml:space="preserve">  'HX3 Preset   ',  // #0 </v>
      </c>
      <c r="L2" s="9">
        <v>1</v>
      </c>
      <c r="M2" s="140">
        <v>1</v>
      </c>
      <c r="N2" s="90">
        <v>1</v>
      </c>
      <c r="O2" s="91">
        <v>1</v>
      </c>
      <c r="P2" s="142">
        <v>1</v>
      </c>
      <c r="Q2" s="86">
        <v>1</v>
      </c>
      <c r="R2" s="87">
        <v>1</v>
      </c>
      <c r="S2" s="86">
        <v>1</v>
      </c>
      <c r="T2" s="183" t="str">
        <f t="shared" ref="T2:T33" si="4">CONCATENATE("  ",L2*128+M2*64+N2*32+O2*16+P2*8+Q2*4+R2*2+S2,", // #",B2)</f>
        <v xml:space="preserve">  255, // #HX3 Preset   </v>
      </c>
    </row>
    <row r="3" spans="1:29" x14ac:dyDescent="0.2">
      <c r="A3" s="216">
        <f t="shared" ref="A3:A64" si="5">A2+1</f>
        <v>1</v>
      </c>
      <c r="B3" s="213" t="s">
        <v>445</v>
      </c>
      <c r="C3" s="172">
        <v>1269</v>
      </c>
      <c r="D3" s="172" t="s">
        <v>337</v>
      </c>
      <c r="E3" s="172">
        <v>15</v>
      </c>
      <c r="F3" s="33" t="s">
        <v>1301</v>
      </c>
      <c r="G3" s="172">
        <f>A26</f>
        <v>24</v>
      </c>
      <c r="H3" s="25" t="str">
        <f t="shared" si="0"/>
        <v xml:space="preserve">  ts_voice_upr, // #1 Voice Upper  </v>
      </c>
      <c r="I3" s="11" t="str">
        <f t="shared" si="1"/>
        <v xml:space="preserve">  t_preset_upper, // #1 Voice Upper  </v>
      </c>
      <c r="J3" s="12" t="str">
        <f t="shared" si="2"/>
        <v xml:space="preserve">  1269, // #1 Voice Upper  </v>
      </c>
      <c r="K3" s="13" t="str">
        <f t="shared" si="3"/>
        <v xml:space="preserve">  'Voice Upper  ',  // #1 </v>
      </c>
      <c r="L3" s="9">
        <v>1</v>
      </c>
      <c r="M3" s="140">
        <v>1</v>
      </c>
      <c r="N3" s="90">
        <v>1</v>
      </c>
      <c r="O3" s="91">
        <v>1</v>
      </c>
      <c r="P3" s="142">
        <v>1</v>
      </c>
      <c r="Q3" s="86">
        <v>1</v>
      </c>
      <c r="R3" s="87">
        <v>1</v>
      </c>
      <c r="S3" s="86">
        <v>1</v>
      </c>
      <c r="T3" s="183" t="str">
        <f t="shared" si="4"/>
        <v xml:space="preserve">  255, // #Voice Upper  </v>
      </c>
    </row>
    <row r="4" spans="1:29" x14ac:dyDescent="0.2">
      <c r="A4" s="216">
        <f t="shared" si="5"/>
        <v>2</v>
      </c>
      <c r="B4" s="213" t="s">
        <v>444</v>
      </c>
      <c r="C4" s="164">
        <v>1270</v>
      </c>
      <c r="D4" s="164" t="s">
        <v>338</v>
      </c>
      <c r="E4" s="164">
        <v>15</v>
      </c>
      <c r="F4" s="33" t="s">
        <v>1302</v>
      </c>
      <c r="G4" s="164">
        <f>A66</f>
        <v>64</v>
      </c>
      <c r="H4" s="25" t="str">
        <f t="shared" si="0"/>
        <v xml:space="preserve">  ts_voice_lwr, // #2 Voice Lower  </v>
      </c>
      <c r="I4" s="11" t="str">
        <f t="shared" si="1"/>
        <v xml:space="preserve">  t_preset_lower, // #2 Voice Lower  </v>
      </c>
      <c r="J4" s="12" t="str">
        <f t="shared" si="2"/>
        <v xml:space="preserve">  1270, // #2 Voice Lower  </v>
      </c>
      <c r="K4" s="13" t="str">
        <f t="shared" si="3"/>
        <v xml:space="preserve">  'Voice Lower  ',  // #2 </v>
      </c>
      <c r="L4" s="9">
        <v>1</v>
      </c>
      <c r="M4" s="140">
        <v>1</v>
      </c>
      <c r="N4" s="90">
        <v>1</v>
      </c>
      <c r="O4" s="91">
        <v>1</v>
      </c>
      <c r="P4" s="142">
        <v>1</v>
      </c>
      <c r="Q4" s="86">
        <v>1</v>
      </c>
      <c r="R4" s="87">
        <v>1</v>
      </c>
      <c r="S4" s="86">
        <v>1</v>
      </c>
      <c r="T4" s="183" t="str">
        <f t="shared" si="4"/>
        <v xml:space="preserve">  255, // #Voice Lower  </v>
      </c>
    </row>
    <row r="5" spans="1:29" x14ac:dyDescent="0.2">
      <c r="A5" s="216">
        <f t="shared" si="5"/>
        <v>3</v>
      </c>
      <c r="B5" s="213" t="s">
        <v>446</v>
      </c>
      <c r="C5" s="166">
        <v>1271</v>
      </c>
      <c r="D5" s="166" t="s">
        <v>441</v>
      </c>
      <c r="E5" s="166">
        <v>15</v>
      </c>
      <c r="F5" s="33" t="s">
        <v>1303</v>
      </c>
      <c r="G5" s="166">
        <f>A91</f>
        <v>89</v>
      </c>
      <c r="H5" s="25" t="str">
        <f t="shared" si="0"/>
        <v xml:space="preserve">  ts_voice_ped, // #3 Voice Pedal  </v>
      </c>
      <c r="I5" s="11" t="str">
        <f t="shared" si="1"/>
        <v xml:space="preserve">  t_preset_pedal, // #3 Voice Pedal  </v>
      </c>
      <c r="J5" s="12" t="str">
        <f t="shared" si="2"/>
        <v xml:space="preserve">  1271, // #3 Voice Pedal  </v>
      </c>
      <c r="K5" s="13" t="str">
        <f t="shared" si="3"/>
        <v xml:space="preserve">  'Voice Pedal  ',  // #3 </v>
      </c>
      <c r="L5" s="9">
        <v>1</v>
      </c>
      <c r="M5" s="140">
        <v>1</v>
      </c>
      <c r="N5" s="90">
        <v>1</v>
      </c>
      <c r="O5" s="91">
        <v>1</v>
      </c>
      <c r="P5" s="142">
        <v>1</v>
      </c>
      <c r="Q5" s="86">
        <v>1</v>
      </c>
      <c r="R5" s="87">
        <v>1</v>
      </c>
      <c r="S5" s="86">
        <v>1</v>
      </c>
      <c r="T5" s="183" t="str">
        <f t="shared" si="4"/>
        <v xml:space="preserve">  255, // #Voice Pedal  </v>
      </c>
    </row>
    <row r="6" spans="1:29" x14ac:dyDescent="0.2">
      <c r="A6" s="216">
        <f t="shared" si="5"/>
        <v>4</v>
      </c>
      <c r="B6" s="152" t="s">
        <v>300</v>
      </c>
      <c r="C6" s="185">
        <v>1080</v>
      </c>
      <c r="D6" s="185" t="s">
        <v>1454</v>
      </c>
      <c r="E6" s="185">
        <v>125</v>
      </c>
      <c r="F6" s="404" t="s">
        <v>1877</v>
      </c>
      <c r="G6" s="185">
        <f>A112</f>
        <v>110</v>
      </c>
      <c r="H6" s="25" t="str">
        <f t="shared" si="0"/>
        <v xml:space="preserve">  ts_preset_2, // #4 Master Volume</v>
      </c>
      <c r="I6" s="11" t="str">
        <f t="shared" si="1"/>
        <v xml:space="preserve">  t_drawbar, // #4 Master Volume</v>
      </c>
      <c r="J6" s="12" t="str">
        <f t="shared" si="2"/>
        <v xml:space="preserve">  1080, // #4 Master Volume</v>
      </c>
      <c r="K6" s="13" t="str">
        <f t="shared" si="3"/>
        <v xml:space="preserve">  'Master Volume',  // #4 </v>
      </c>
      <c r="L6" s="9">
        <v>1</v>
      </c>
      <c r="M6" s="140">
        <v>1</v>
      </c>
      <c r="N6" s="90">
        <v>1</v>
      </c>
      <c r="O6" s="91">
        <v>1</v>
      </c>
      <c r="P6" s="142">
        <v>1</v>
      </c>
      <c r="Q6" s="86">
        <v>1</v>
      </c>
      <c r="R6" s="87">
        <v>1</v>
      </c>
      <c r="S6" s="86">
        <v>1</v>
      </c>
      <c r="T6" s="183" t="str">
        <f t="shared" si="4"/>
        <v xml:space="preserve">  255, // #Master Volume</v>
      </c>
    </row>
    <row r="7" spans="1:29" x14ac:dyDescent="0.2">
      <c r="A7" s="216">
        <f t="shared" si="5"/>
        <v>5</v>
      </c>
      <c r="B7" s="152" t="s">
        <v>301</v>
      </c>
      <c r="C7" s="185">
        <v>1081</v>
      </c>
      <c r="D7" s="185" t="s">
        <v>1454</v>
      </c>
      <c r="E7" s="185">
        <v>125</v>
      </c>
      <c r="F7" s="404" t="s">
        <v>1877</v>
      </c>
      <c r="G7" s="185">
        <f>A112</f>
        <v>110</v>
      </c>
      <c r="H7" s="25" t="str">
        <f t="shared" si="0"/>
        <v xml:space="preserve">  ts_preset_2, // #5 TubeAmp Gain </v>
      </c>
      <c r="I7" s="11" t="str">
        <f t="shared" si="1"/>
        <v xml:space="preserve">  t_drawbar, // #5 TubeAmp Gain </v>
      </c>
      <c r="J7" s="12" t="str">
        <f t="shared" si="2"/>
        <v xml:space="preserve">  1081, // #5 TubeAmp Gain </v>
      </c>
      <c r="K7" s="13" t="str">
        <f t="shared" si="3"/>
        <v xml:space="preserve">  'TubeAmp Gain ',  // #5 </v>
      </c>
      <c r="L7" s="9">
        <v>1</v>
      </c>
      <c r="M7" s="140">
        <v>1</v>
      </c>
      <c r="N7" s="90">
        <v>1</v>
      </c>
      <c r="O7" s="91">
        <v>1</v>
      </c>
      <c r="P7" s="142">
        <v>1</v>
      </c>
      <c r="Q7" s="86">
        <v>1</v>
      </c>
      <c r="R7" s="87">
        <v>1</v>
      </c>
      <c r="S7" s="86">
        <v>1</v>
      </c>
      <c r="T7" s="183" t="str">
        <f t="shared" si="4"/>
        <v xml:space="preserve">  255, // #TubeAmp Gain </v>
      </c>
    </row>
    <row r="8" spans="1:29" x14ac:dyDescent="0.2">
      <c r="A8" s="216">
        <f t="shared" si="5"/>
        <v>6</v>
      </c>
      <c r="B8" s="152" t="s">
        <v>1347</v>
      </c>
      <c r="C8" s="185">
        <v>1136</v>
      </c>
      <c r="D8" s="185" t="s">
        <v>330</v>
      </c>
      <c r="E8" s="185">
        <v>1</v>
      </c>
      <c r="F8" s="73" t="s">
        <v>1879</v>
      </c>
      <c r="G8" s="185">
        <f>A112</f>
        <v>110</v>
      </c>
      <c r="H8" s="25" t="str">
        <f t="shared" si="0"/>
        <v xml:space="preserve">  ts_preset_0, // #6 TubeAmpBypass</v>
      </c>
      <c r="I8" s="11" t="str">
        <f t="shared" si="1"/>
        <v xml:space="preserve">  t_boolean, // #6 TubeAmpBypass</v>
      </c>
      <c r="J8" s="12" t="str">
        <f t="shared" si="2"/>
        <v xml:space="preserve">  1136, // #6 TubeAmpBypass</v>
      </c>
      <c r="K8" s="13" t="str">
        <f t="shared" si="3"/>
        <v xml:space="preserve">  'TubeAmpBypass',  // #6 </v>
      </c>
      <c r="L8" s="9">
        <v>1</v>
      </c>
      <c r="M8" s="140">
        <v>1</v>
      </c>
      <c r="N8" s="90">
        <v>1</v>
      </c>
      <c r="O8" s="91">
        <v>1</v>
      </c>
      <c r="P8" s="142">
        <v>1</v>
      </c>
      <c r="Q8" s="86">
        <v>1</v>
      </c>
      <c r="R8" s="87">
        <v>1</v>
      </c>
      <c r="S8" s="86">
        <v>1</v>
      </c>
      <c r="T8" s="183" t="str">
        <f t="shared" si="4"/>
        <v xml:space="preserve">  255, // #TubeAmpBypass</v>
      </c>
    </row>
    <row r="9" spans="1:29" x14ac:dyDescent="0.2">
      <c r="A9" s="216">
        <f t="shared" si="5"/>
        <v>7</v>
      </c>
      <c r="B9" s="213" t="s">
        <v>342</v>
      </c>
      <c r="C9" s="168">
        <v>1134</v>
      </c>
      <c r="D9" s="168" t="s">
        <v>330</v>
      </c>
      <c r="E9" s="168">
        <v>1</v>
      </c>
      <c r="F9" s="73" t="s">
        <v>1879</v>
      </c>
      <c r="G9" s="168">
        <f>A140</f>
        <v>138</v>
      </c>
      <c r="H9" s="25" t="str">
        <f t="shared" si="0"/>
        <v xml:space="preserve">  ts_preset_0, // #7 Rotary Motor </v>
      </c>
      <c r="I9" s="11" t="str">
        <f t="shared" si="1"/>
        <v xml:space="preserve">  t_boolean, // #7 Rotary Motor </v>
      </c>
      <c r="J9" s="12" t="str">
        <f t="shared" si="2"/>
        <v xml:space="preserve">  1134, // #7 Rotary Motor </v>
      </c>
      <c r="K9" s="13" t="str">
        <f t="shared" si="3"/>
        <v xml:space="preserve">  'Rotary Motor ',  // #7 </v>
      </c>
      <c r="L9" s="9">
        <v>1</v>
      </c>
      <c r="M9" s="140">
        <v>1</v>
      </c>
      <c r="N9" s="90">
        <v>1</v>
      </c>
      <c r="O9" s="91">
        <v>1</v>
      </c>
      <c r="P9" s="142">
        <v>1</v>
      </c>
      <c r="Q9" s="86">
        <v>1</v>
      </c>
      <c r="R9" s="87">
        <v>1</v>
      </c>
      <c r="S9" s="86">
        <v>1</v>
      </c>
      <c r="T9" s="183" t="str">
        <f t="shared" si="4"/>
        <v xml:space="preserve">  255, // #Rotary Motor </v>
      </c>
    </row>
    <row r="10" spans="1:29" x14ac:dyDescent="0.2">
      <c r="A10" s="216">
        <f t="shared" si="5"/>
        <v>8</v>
      </c>
      <c r="B10" s="213" t="s">
        <v>343</v>
      </c>
      <c r="C10" s="168">
        <v>1135</v>
      </c>
      <c r="D10" s="168" t="s">
        <v>330</v>
      </c>
      <c r="E10" s="168">
        <v>1</v>
      </c>
      <c r="F10" s="73" t="s">
        <v>1879</v>
      </c>
      <c r="G10" s="168">
        <f>A140</f>
        <v>138</v>
      </c>
      <c r="H10" s="25" t="str">
        <f t="shared" si="0"/>
        <v xml:space="preserve">  ts_preset_0, // #8 Rotary Fast  </v>
      </c>
      <c r="I10" s="11" t="str">
        <f t="shared" si="1"/>
        <v xml:space="preserve">  t_boolean, // #8 Rotary Fast  </v>
      </c>
      <c r="J10" s="12" t="str">
        <f t="shared" si="2"/>
        <v xml:space="preserve">  1135, // #8 Rotary Fast  </v>
      </c>
      <c r="K10" s="13" t="str">
        <f t="shared" si="3"/>
        <v xml:space="preserve">  'Rotary Fast  ',  // #8 </v>
      </c>
      <c r="L10" s="9">
        <v>1</v>
      </c>
      <c r="M10" s="140">
        <v>1</v>
      </c>
      <c r="N10" s="90">
        <v>1</v>
      </c>
      <c r="O10" s="91">
        <v>1</v>
      </c>
      <c r="P10" s="142">
        <v>1</v>
      </c>
      <c r="Q10" s="86">
        <v>1</v>
      </c>
      <c r="R10" s="87">
        <v>1</v>
      </c>
      <c r="S10" s="86">
        <v>1</v>
      </c>
      <c r="T10" s="183" t="str">
        <f t="shared" si="4"/>
        <v xml:space="preserve">  255, // #Rotary Fast  </v>
      </c>
    </row>
    <row r="11" spans="1:29" x14ac:dyDescent="0.2">
      <c r="A11" s="216">
        <f t="shared" si="5"/>
        <v>9</v>
      </c>
      <c r="B11" s="213" t="s">
        <v>1731</v>
      </c>
      <c r="C11" s="168">
        <f>C8+1</f>
        <v>1137</v>
      </c>
      <c r="D11" s="168" t="s">
        <v>330</v>
      </c>
      <c r="E11" s="168">
        <v>1</v>
      </c>
      <c r="F11" s="73" t="s">
        <v>1879</v>
      </c>
      <c r="G11" s="168">
        <f>A140</f>
        <v>138</v>
      </c>
      <c r="H11" s="25" t="str">
        <f t="shared" si="0"/>
        <v xml:space="preserve">  ts_preset_0, // #9 Rotary Bypass</v>
      </c>
      <c r="I11" s="11" t="str">
        <f t="shared" si="1"/>
        <v xml:space="preserve">  t_boolean, // #9 Rotary Bypass</v>
      </c>
      <c r="J11" s="12" t="str">
        <f t="shared" si="2"/>
        <v xml:space="preserve">  1137, // #9 Rotary Bypass</v>
      </c>
      <c r="K11" s="13" t="str">
        <f t="shared" si="3"/>
        <v xml:space="preserve">  'Rotary Bypass',  // #9 </v>
      </c>
      <c r="L11" s="9">
        <v>1</v>
      </c>
      <c r="M11" s="140">
        <v>1</v>
      </c>
      <c r="N11" s="90">
        <v>1</v>
      </c>
      <c r="O11" s="91">
        <v>1</v>
      </c>
      <c r="P11" s="142">
        <v>1</v>
      </c>
      <c r="Q11" s="86">
        <v>1</v>
      </c>
      <c r="R11" s="87">
        <v>1</v>
      </c>
      <c r="S11" s="86">
        <v>1</v>
      </c>
      <c r="T11" s="183" t="str">
        <f t="shared" si="4"/>
        <v xml:space="preserve">  255, // #Rotary Bypass</v>
      </c>
    </row>
    <row r="12" spans="1:29" x14ac:dyDescent="0.2">
      <c r="A12" s="216">
        <f t="shared" si="5"/>
        <v>10</v>
      </c>
      <c r="B12" s="152" t="s">
        <v>299</v>
      </c>
      <c r="C12" s="171">
        <v>1411</v>
      </c>
      <c r="D12" s="171" t="s">
        <v>334</v>
      </c>
      <c r="E12" s="171">
        <v>15</v>
      </c>
      <c r="F12" s="73" t="s">
        <v>1879</v>
      </c>
      <c r="G12" s="171">
        <f>A133</f>
        <v>131</v>
      </c>
      <c r="H12" s="25" t="str">
        <f t="shared" si="0"/>
        <v xml:space="preserve">  ts_preset_0, // #10 Percussion   </v>
      </c>
      <c r="I12" s="11" t="str">
        <f t="shared" si="1"/>
        <v xml:space="preserve">  t_perc, // #10 Percussion   </v>
      </c>
      <c r="J12" s="12" t="str">
        <f t="shared" si="2"/>
        <v xml:space="preserve">  1411, // #10 Percussion   </v>
      </c>
      <c r="K12" s="13" t="str">
        <f t="shared" si="3"/>
        <v xml:space="preserve">  'Percussion   ',  // #10 </v>
      </c>
      <c r="L12" s="9">
        <v>1</v>
      </c>
      <c r="M12" s="140">
        <v>1</v>
      </c>
      <c r="N12" s="90">
        <v>1</v>
      </c>
      <c r="O12" s="91">
        <v>1</v>
      </c>
      <c r="P12" s="142">
        <v>1</v>
      </c>
      <c r="Q12" s="86">
        <v>1</v>
      </c>
      <c r="R12" s="87">
        <v>1</v>
      </c>
      <c r="S12" s="86">
        <v>1</v>
      </c>
      <c r="T12" s="183" t="str">
        <f t="shared" si="4"/>
        <v xml:space="preserve">  255, // #Percussion   </v>
      </c>
    </row>
    <row r="13" spans="1:29" x14ac:dyDescent="0.2">
      <c r="A13" s="216">
        <f t="shared" si="5"/>
        <v>11</v>
      </c>
      <c r="B13" s="213" t="s">
        <v>298</v>
      </c>
      <c r="C13" s="182">
        <v>1132</v>
      </c>
      <c r="D13" s="182" t="s">
        <v>331</v>
      </c>
      <c r="E13" s="182">
        <v>1</v>
      </c>
      <c r="F13" s="73" t="s">
        <v>1879</v>
      </c>
      <c r="G13" s="182">
        <f>A162</f>
        <v>160</v>
      </c>
      <c r="H13" s="25" t="str">
        <f t="shared" si="0"/>
        <v xml:space="preserve">  ts_preset_0, // #11 UPR LWR Vibr </v>
      </c>
      <c r="I13" s="11" t="str">
        <f t="shared" si="1"/>
        <v xml:space="preserve">  t_vib_on_upr, // #11 UPR LWR Vibr </v>
      </c>
      <c r="J13" s="12" t="str">
        <f t="shared" si="2"/>
        <v xml:space="preserve">  1132, // #11 UPR LWR Vibr </v>
      </c>
      <c r="K13" s="13" t="str">
        <f t="shared" si="3"/>
        <v xml:space="preserve">  'UPR LWR Vibr ',  // #11 </v>
      </c>
      <c r="L13" s="9">
        <v>1</v>
      </c>
      <c r="M13" s="140">
        <v>1</v>
      </c>
      <c r="N13" s="90">
        <v>1</v>
      </c>
      <c r="O13" s="91">
        <v>1</v>
      </c>
      <c r="P13" s="142">
        <v>1</v>
      </c>
      <c r="Q13" s="86">
        <v>1</v>
      </c>
      <c r="R13" s="87">
        <v>1</v>
      </c>
      <c r="S13" s="86">
        <v>1</v>
      </c>
      <c r="T13" s="183" t="str">
        <f t="shared" si="4"/>
        <v xml:space="preserve">  255, // #UPR LWR Vibr </v>
      </c>
    </row>
    <row r="14" spans="1:29" x14ac:dyDescent="0.2">
      <c r="A14" s="216">
        <f t="shared" si="5"/>
        <v>12</v>
      </c>
      <c r="B14" s="213" t="s">
        <v>298</v>
      </c>
      <c r="C14" s="182">
        <v>1133</v>
      </c>
      <c r="D14" s="182" t="s">
        <v>333</v>
      </c>
      <c r="E14" s="182">
        <v>1</v>
      </c>
      <c r="F14" s="73" t="s">
        <v>1879</v>
      </c>
      <c r="G14" s="182">
        <f>A162</f>
        <v>160</v>
      </c>
      <c r="H14" s="25" t="str">
        <f t="shared" si="0"/>
        <v xml:space="preserve">  ts_preset_0, // #12 UPR LWR Vibr </v>
      </c>
      <c r="I14" s="11" t="str">
        <f t="shared" si="1"/>
        <v xml:space="preserve">  t_vib_on_lwr, // #12 UPR LWR Vibr </v>
      </c>
      <c r="J14" s="12" t="str">
        <f t="shared" si="2"/>
        <v xml:space="preserve">  1133, // #12 UPR LWR Vibr </v>
      </c>
      <c r="K14" s="13" t="str">
        <f t="shared" si="3"/>
        <v xml:space="preserve">  'UPR LWR Vibr ',  // #12 </v>
      </c>
      <c r="L14" s="9">
        <v>1</v>
      </c>
      <c r="M14" s="140">
        <v>1</v>
      </c>
      <c r="N14" s="90">
        <v>1</v>
      </c>
      <c r="O14" s="91">
        <v>1</v>
      </c>
      <c r="P14" s="142">
        <v>1</v>
      </c>
      <c r="Q14" s="86">
        <v>1</v>
      </c>
      <c r="R14" s="87">
        <v>1</v>
      </c>
      <c r="S14" s="86">
        <v>1</v>
      </c>
      <c r="T14" s="183" t="str">
        <f t="shared" si="4"/>
        <v xml:space="preserve">  255, // #UPR LWR Vibr </v>
      </c>
    </row>
    <row r="15" spans="1:29" x14ac:dyDescent="0.2">
      <c r="A15" s="216">
        <f t="shared" si="5"/>
        <v>13</v>
      </c>
      <c r="B15" s="213" t="s">
        <v>298</v>
      </c>
      <c r="C15" s="182">
        <v>1264</v>
      </c>
      <c r="D15" s="182" t="s">
        <v>332</v>
      </c>
      <c r="E15" s="182">
        <v>5</v>
      </c>
      <c r="F15" s="73" t="s">
        <v>1879</v>
      </c>
      <c r="G15" s="182">
        <f>A162</f>
        <v>160</v>
      </c>
      <c r="H15" s="25" t="str">
        <f t="shared" si="0"/>
        <v xml:space="preserve">  ts_preset_0, // #13 UPR LWR Vibr </v>
      </c>
      <c r="I15" s="11" t="str">
        <f t="shared" si="1"/>
        <v xml:space="preserve">  t_vibknob, // #13 UPR LWR Vibr </v>
      </c>
      <c r="J15" s="12" t="str">
        <f t="shared" si="2"/>
        <v xml:space="preserve">  1264, // #13 UPR LWR Vibr </v>
      </c>
      <c r="K15" s="13" t="str">
        <f t="shared" si="3"/>
        <v xml:space="preserve">  'UPR LWR Vibr ',  // #13 </v>
      </c>
      <c r="L15" s="9">
        <v>1</v>
      </c>
      <c r="M15" s="140">
        <v>1</v>
      </c>
      <c r="N15" s="90">
        <v>1</v>
      </c>
      <c r="O15" s="91">
        <v>1</v>
      </c>
      <c r="P15" s="142">
        <v>1</v>
      </c>
      <c r="Q15" s="86">
        <v>1</v>
      </c>
      <c r="R15" s="87">
        <v>1</v>
      </c>
      <c r="S15" s="86">
        <v>1</v>
      </c>
      <c r="T15" s="183" t="str">
        <f t="shared" si="4"/>
        <v xml:space="preserve">  255, // #UPR LWR Vibr </v>
      </c>
    </row>
    <row r="16" spans="1:29" x14ac:dyDescent="0.2">
      <c r="A16" s="216">
        <f t="shared" si="5"/>
        <v>14</v>
      </c>
      <c r="B16" s="213" t="s">
        <v>1448</v>
      </c>
      <c r="C16" s="203">
        <v>1150</v>
      </c>
      <c r="D16" s="203" t="s">
        <v>330</v>
      </c>
      <c r="E16" s="203">
        <v>1</v>
      </c>
      <c r="F16" s="73" t="s">
        <v>1879</v>
      </c>
      <c r="G16" s="203">
        <f>A110</f>
        <v>108</v>
      </c>
      <c r="H16" s="25" t="str">
        <f t="shared" si="0"/>
        <v xml:space="preserve">  ts_preset_0, // #14 Phasing Fast </v>
      </c>
      <c r="I16" s="11" t="str">
        <f t="shared" si="1"/>
        <v xml:space="preserve">  t_boolean, // #14 Phasing Fast </v>
      </c>
      <c r="J16" s="12" t="str">
        <f t="shared" si="2"/>
        <v xml:space="preserve">  1150, // #14 Phasing Fast </v>
      </c>
      <c r="K16" s="13" t="str">
        <f t="shared" si="3"/>
        <v xml:space="preserve">  'Phasing Fast ',  // #14 </v>
      </c>
      <c r="L16" s="9">
        <v>1</v>
      </c>
      <c r="M16" s="140">
        <v>0</v>
      </c>
      <c r="N16" s="90">
        <v>1</v>
      </c>
      <c r="O16" s="91">
        <v>1</v>
      </c>
      <c r="P16" s="142">
        <v>1</v>
      </c>
      <c r="Q16" s="86">
        <v>1</v>
      </c>
      <c r="R16" s="87">
        <v>1</v>
      </c>
      <c r="S16" s="86">
        <v>1</v>
      </c>
      <c r="T16" s="183" t="str">
        <f t="shared" si="4"/>
        <v xml:space="preserve">  191, // #Phasing Fast </v>
      </c>
    </row>
    <row r="17" spans="1:28" x14ac:dyDescent="0.2">
      <c r="A17" s="216">
        <f t="shared" si="5"/>
        <v>15</v>
      </c>
      <c r="B17" s="213" t="s">
        <v>335</v>
      </c>
      <c r="C17" s="203">
        <v>1138</v>
      </c>
      <c r="D17" s="203" t="s">
        <v>330</v>
      </c>
      <c r="E17" s="203">
        <v>1</v>
      </c>
      <c r="F17" s="73" t="s">
        <v>1879</v>
      </c>
      <c r="G17" s="203">
        <f>A110</f>
        <v>108</v>
      </c>
      <c r="H17" s="25" t="str">
        <f t="shared" ref="H17:H28" si="6">CONCATENATE("  ",F17,", // #",A17," ",B17)</f>
        <v xml:space="preserve">  ts_preset_0, // #15 Phasing Upper</v>
      </c>
      <c r="I17" s="11" t="str">
        <f t="shared" ref="I17:I28" si="7">CONCATENATE("  ",D17,", // #",A17," ",B17)</f>
        <v xml:space="preserve">  t_boolean, // #15 Phasing Upper</v>
      </c>
      <c r="J17" s="12" t="str">
        <f t="shared" ref="J17:J28" si="8">CONCATENATE("  ",C17,", // #",A17," ",B17)</f>
        <v xml:space="preserve">  1138, // #15 Phasing Upper</v>
      </c>
      <c r="K17" s="13" t="str">
        <f t="shared" si="3"/>
        <v xml:space="preserve">  'Phasing Upper',  // #15 </v>
      </c>
      <c r="L17" s="9">
        <v>1</v>
      </c>
      <c r="M17" s="140">
        <v>0</v>
      </c>
      <c r="N17" s="90">
        <v>1</v>
      </c>
      <c r="O17" s="91">
        <v>1</v>
      </c>
      <c r="P17" s="142">
        <v>1</v>
      </c>
      <c r="Q17" s="86">
        <v>1</v>
      </c>
      <c r="R17" s="87">
        <v>1</v>
      </c>
      <c r="S17" s="86">
        <v>1</v>
      </c>
      <c r="T17" s="183" t="str">
        <f t="shared" si="4"/>
        <v xml:space="preserve">  191, // #Phasing Upper</v>
      </c>
      <c r="AB17" s="9"/>
    </row>
    <row r="18" spans="1:28" x14ac:dyDescent="0.2">
      <c r="A18" s="216">
        <f t="shared" si="5"/>
        <v>16</v>
      </c>
      <c r="B18" s="213" t="s">
        <v>336</v>
      </c>
      <c r="C18" s="203">
        <v>1139</v>
      </c>
      <c r="D18" s="203" t="s">
        <v>330</v>
      </c>
      <c r="E18" s="203">
        <v>1</v>
      </c>
      <c r="F18" s="73" t="s">
        <v>1879</v>
      </c>
      <c r="G18" s="203">
        <f>A110</f>
        <v>108</v>
      </c>
      <c r="H18" s="25" t="str">
        <f t="shared" si="6"/>
        <v xml:space="preserve">  ts_preset_0, // #16 Phasing Lower</v>
      </c>
      <c r="I18" s="11" t="str">
        <f t="shared" si="7"/>
        <v xml:space="preserve">  t_boolean, // #16 Phasing Lower</v>
      </c>
      <c r="J18" s="12" t="str">
        <f t="shared" si="8"/>
        <v xml:space="preserve">  1139, // #16 Phasing Lower</v>
      </c>
      <c r="K18" s="13" t="str">
        <f t="shared" si="3"/>
        <v xml:space="preserve">  'Phasing Lower',  // #16 </v>
      </c>
      <c r="L18" s="9">
        <v>1</v>
      </c>
      <c r="M18" s="140">
        <v>0</v>
      </c>
      <c r="N18" s="90">
        <v>1</v>
      </c>
      <c r="O18" s="91">
        <v>1</v>
      </c>
      <c r="P18" s="142">
        <v>1</v>
      </c>
      <c r="Q18" s="86">
        <v>1</v>
      </c>
      <c r="R18" s="87">
        <v>1</v>
      </c>
      <c r="S18" s="86">
        <v>1</v>
      </c>
      <c r="T18" s="183" t="str">
        <f t="shared" si="4"/>
        <v xml:space="preserve">  191, // #Phasing Lower</v>
      </c>
      <c r="AB18" s="9"/>
    </row>
    <row r="19" spans="1:28" x14ac:dyDescent="0.2">
      <c r="A19" s="216">
        <f t="shared" si="5"/>
        <v>17</v>
      </c>
      <c r="B19" s="152" t="s">
        <v>316</v>
      </c>
      <c r="C19" s="184">
        <v>1412</v>
      </c>
      <c r="D19" s="184" t="s">
        <v>341</v>
      </c>
      <c r="E19" s="184">
        <v>3</v>
      </c>
      <c r="F19" s="73" t="s">
        <v>1879</v>
      </c>
      <c r="G19" s="184">
        <f>A107</f>
        <v>105</v>
      </c>
      <c r="H19" s="25" t="str">
        <f t="shared" si="6"/>
        <v xml:space="preserve">  ts_preset_0, // #17 Reverb Prgm  </v>
      </c>
      <c r="I19" s="11" t="str">
        <f t="shared" si="7"/>
        <v xml:space="preserve">  t_reverb, // #17 Reverb Prgm  </v>
      </c>
      <c r="J19" s="12" t="str">
        <f t="shared" si="8"/>
        <v xml:space="preserve">  1412, // #17 Reverb Prgm  </v>
      </c>
      <c r="K19" s="13" t="str">
        <f t="shared" si="3"/>
        <v xml:space="preserve">  'Reverb Prgm  ',  // #17 </v>
      </c>
      <c r="L19" s="9">
        <v>1</v>
      </c>
      <c r="M19" s="140">
        <v>0</v>
      </c>
      <c r="N19" s="90">
        <v>1</v>
      </c>
      <c r="O19" s="91">
        <v>1</v>
      </c>
      <c r="P19" s="142">
        <v>1</v>
      </c>
      <c r="Q19" s="86">
        <v>1</v>
      </c>
      <c r="R19" s="87">
        <v>1</v>
      </c>
      <c r="S19" s="86">
        <v>1</v>
      </c>
      <c r="T19" s="183" t="str">
        <f t="shared" si="4"/>
        <v xml:space="preserve">  191, // #Reverb Prgm  </v>
      </c>
      <c r="AB19" s="9"/>
    </row>
    <row r="20" spans="1:28" x14ac:dyDescent="0.2">
      <c r="A20" s="216">
        <f t="shared" si="5"/>
        <v>18</v>
      </c>
      <c r="B20" s="152" t="s">
        <v>2207</v>
      </c>
      <c r="C20" s="9">
        <v>1265</v>
      </c>
      <c r="D20" s="9" t="s">
        <v>1802</v>
      </c>
      <c r="E20" s="9">
        <v>2</v>
      </c>
      <c r="F20" s="73" t="s">
        <v>1883</v>
      </c>
      <c r="G20" s="9">
        <f>A177</f>
        <v>175</v>
      </c>
      <c r="H20" s="25" t="str">
        <f t="shared" si="6"/>
        <v xml:space="preserve">  ts_preset_4, // #18 Organ Preconf</v>
      </c>
      <c r="I20" s="11" t="str">
        <f t="shared" si="7"/>
        <v xml:space="preserve">  t_gatingmode, // #18 Organ Preconf</v>
      </c>
      <c r="J20" s="12" t="str">
        <f t="shared" si="8"/>
        <v xml:space="preserve">  1265, // #18 Organ Preconf</v>
      </c>
      <c r="K20" s="13" t="str">
        <f t="shared" si="3"/>
        <v xml:space="preserve">  'Organ Preconf',  // #18 </v>
      </c>
      <c r="L20" s="9">
        <v>1</v>
      </c>
      <c r="M20" s="140">
        <v>0</v>
      </c>
      <c r="N20" s="90">
        <v>1</v>
      </c>
      <c r="O20" s="91">
        <v>1</v>
      </c>
      <c r="P20" s="142">
        <v>1</v>
      </c>
      <c r="Q20" s="86">
        <v>1</v>
      </c>
      <c r="R20" s="87">
        <v>1</v>
      </c>
      <c r="S20" s="86">
        <v>1</v>
      </c>
      <c r="T20" s="183" t="str">
        <f t="shared" si="4"/>
        <v xml:space="preserve">  191, // #Organ Preconf</v>
      </c>
      <c r="AB20" s="9"/>
    </row>
    <row r="21" spans="1:28" x14ac:dyDescent="0.2">
      <c r="A21" s="216">
        <f t="shared" si="5"/>
        <v>19</v>
      </c>
      <c r="B21" s="152" t="s">
        <v>1415</v>
      </c>
      <c r="C21" s="43">
        <v>1391</v>
      </c>
      <c r="D21" s="43" t="s">
        <v>340</v>
      </c>
      <c r="E21" s="43">
        <v>15</v>
      </c>
      <c r="F21" s="33" t="s">
        <v>1420</v>
      </c>
      <c r="G21" s="43">
        <f>A177</f>
        <v>175</v>
      </c>
      <c r="H21" s="25" t="str">
        <f t="shared" si="6"/>
        <v xml:space="preserve">  ts_eepdefs, // #19 TG Tuning    </v>
      </c>
      <c r="I21" s="11" t="str">
        <f t="shared" si="7"/>
        <v xml:space="preserve">  t_tuning, // #19 TG Tuning    </v>
      </c>
      <c r="J21" s="12" t="str">
        <f t="shared" si="8"/>
        <v xml:space="preserve">  1391, // #19 TG Tuning    </v>
      </c>
      <c r="K21" s="13" t="str">
        <f t="shared" si="3"/>
        <v xml:space="preserve">  'TG Tuning    ',  // #19 </v>
      </c>
      <c r="L21" s="9">
        <v>1</v>
      </c>
      <c r="M21" s="140">
        <v>1</v>
      </c>
      <c r="N21" s="90">
        <v>1</v>
      </c>
      <c r="O21" s="91">
        <v>1</v>
      </c>
      <c r="P21" s="142">
        <v>1</v>
      </c>
      <c r="Q21" s="43">
        <v>1</v>
      </c>
      <c r="R21" s="9">
        <v>1</v>
      </c>
      <c r="S21" s="43">
        <v>1</v>
      </c>
      <c r="T21" s="183" t="str">
        <f t="shared" si="4"/>
        <v xml:space="preserve">  255, // #TG Tuning    </v>
      </c>
      <c r="AB21" s="9"/>
    </row>
    <row r="22" spans="1:28" x14ac:dyDescent="0.2">
      <c r="A22" s="216">
        <f t="shared" si="5"/>
        <v>20</v>
      </c>
      <c r="B22" s="152" t="s">
        <v>1759</v>
      </c>
      <c r="C22" s="219">
        <v>1395</v>
      </c>
      <c r="D22" s="219" t="s">
        <v>1241</v>
      </c>
      <c r="E22" s="219">
        <v>48</v>
      </c>
      <c r="F22" s="444" t="s">
        <v>1882</v>
      </c>
      <c r="G22" s="219">
        <f>A151</f>
        <v>149</v>
      </c>
      <c r="H22" s="25" t="str">
        <f t="shared" si="6"/>
        <v xml:space="preserve">  ts_preset_5, // #20 MIDI Transpos</v>
      </c>
      <c r="I22" s="11" t="str">
        <f t="shared" si="7"/>
        <v xml:space="preserve">  t_transpose, // #20 MIDI Transpos</v>
      </c>
      <c r="J22" s="12" t="str">
        <f t="shared" si="8"/>
        <v xml:space="preserve">  1395, // #20 MIDI Transpos</v>
      </c>
      <c r="K22" s="13" t="str">
        <f t="shared" si="3"/>
        <v xml:space="preserve">  'MIDI Transpos',  // #20 </v>
      </c>
      <c r="L22" s="9">
        <v>1</v>
      </c>
      <c r="M22" s="140">
        <v>1</v>
      </c>
      <c r="N22" s="90">
        <v>1</v>
      </c>
      <c r="O22" s="91">
        <v>1</v>
      </c>
      <c r="P22" s="142">
        <v>1</v>
      </c>
      <c r="Q22" s="86">
        <v>1</v>
      </c>
      <c r="R22" s="87">
        <v>1</v>
      </c>
      <c r="S22" s="86">
        <v>1</v>
      </c>
      <c r="T22" s="183" t="str">
        <f t="shared" si="4"/>
        <v xml:space="preserve">  255, // #MIDI Transpos</v>
      </c>
      <c r="AB22" s="9"/>
    </row>
    <row r="23" spans="1:28" x14ac:dyDescent="0.2">
      <c r="A23" s="87">
        <f t="shared" si="5"/>
        <v>21</v>
      </c>
      <c r="B23" s="221" t="s">
        <v>1854</v>
      </c>
      <c r="C23" s="9">
        <v>1495</v>
      </c>
      <c r="D23" s="9" t="s">
        <v>329</v>
      </c>
      <c r="E23" s="9">
        <v>15</v>
      </c>
      <c r="F23" s="33" t="s">
        <v>1420</v>
      </c>
      <c r="H23" s="25" t="str">
        <f t="shared" si="6"/>
        <v xml:space="preserve">  ts_eepdefs, // #21 LED Dimmer   </v>
      </c>
      <c r="I23" s="11" t="str">
        <f t="shared" si="7"/>
        <v xml:space="preserve">  t_numeric, // #21 LED Dimmer   </v>
      </c>
      <c r="J23" s="12" t="str">
        <f t="shared" si="8"/>
        <v xml:space="preserve">  1495, // #21 LED Dimmer   </v>
      </c>
      <c r="K23" s="13" t="str">
        <f t="shared" si="3"/>
        <v xml:space="preserve">  'LED Dimmer   ',  // #21 </v>
      </c>
      <c r="L23" s="9">
        <v>1</v>
      </c>
      <c r="M23" s="140">
        <v>1</v>
      </c>
      <c r="N23" s="90">
        <v>1</v>
      </c>
      <c r="O23" s="91">
        <v>1</v>
      </c>
      <c r="P23" s="142">
        <v>1</v>
      </c>
      <c r="Q23" s="86">
        <v>1</v>
      </c>
      <c r="R23" s="87">
        <v>1</v>
      </c>
      <c r="S23" s="86">
        <v>1</v>
      </c>
      <c r="T23" s="183" t="str">
        <f t="shared" si="4"/>
        <v xml:space="preserve">  255, // #LED Dimmer   </v>
      </c>
      <c r="AB23" s="9"/>
    </row>
    <row r="24" spans="1:28" x14ac:dyDescent="0.2">
      <c r="A24" s="87">
        <f t="shared" si="5"/>
        <v>22</v>
      </c>
      <c r="B24" s="208" t="s">
        <v>1484</v>
      </c>
      <c r="C24" s="208">
        <v>1509</v>
      </c>
      <c r="D24" s="208" t="s">
        <v>382</v>
      </c>
      <c r="E24" s="208">
        <v>15</v>
      </c>
      <c r="F24" s="33" t="s">
        <v>1449</v>
      </c>
      <c r="G24" s="447" t="s">
        <v>1761</v>
      </c>
      <c r="H24" s="25" t="str">
        <f t="shared" si="6"/>
        <v xml:space="preserve">  ts_goto_ini, // #22 SD File Exec </v>
      </c>
      <c r="I24" s="11" t="str">
        <f t="shared" si="7"/>
        <v xml:space="preserve">  t_setupfile, // #22 SD File Exec </v>
      </c>
      <c r="J24" s="12" t="str">
        <f t="shared" si="8"/>
        <v xml:space="preserve">  1509, // #22 SD File Exec </v>
      </c>
      <c r="K24" s="13" t="str">
        <f t="shared" si="3"/>
        <v xml:space="preserve">  'SD File Exec ',  // #22 </v>
      </c>
      <c r="L24" s="9">
        <v>1</v>
      </c>
      <c r="M24" s="140">
        <v>1</v>
      </c>
      <c r="N24" s="90">
        <v>1</v>
      </c>
      <c r="O24" s="91">
        <v>1</v>
      </c>
      <c r="P24" s="142">
        <v>1</v>
      </c>
      <c r="Q24" s="86">
        <v>1</v>
      </c>
      <c r="R24" s="87">
        <v>1</v>
      </c>
      <c r="S24" s="86">
        <v>1</v>
      </c>
      <c r="T24" s="183" t="str">
        <f t="shared" si="4"/>
        <v xml:space="preserve">  255, // #SD File Exec </v>
      </c>
      <c r="AB24" s="9"/>
    </row>
    <row r="25" spans="1:28" x14ac:dyDescent="0.2">
      <c r="A25" s="87">
        <f t="shared" si="5"/>
        <v>23</v>
      </c>
      <c r="B25" s="208" t="s">
        <v>2203</v>
      </c>
      <c r="C25" s="208">
        <v>1698</v>
      </c>
      <c r="D25" s="208" t="s">
        <v>2202</v>
      </c>
      <c r="E25" s="208">
        <v>1</v>
      </c>
      <c r="F25" s="33" t="s">
        <v>2204</v>
      </c>
      <c r="G25" s="447" t="s">
        <v>2767</v>
      </c>
      <c r="H25" s="25" t="str">
        <f t="shared" si="6"/>
        <v xml:space="preserve">  ts_wifi_init, // #23 WiFi Init Def</v>
      </c>
      <c r="I25" s="11" t="str">
        <f t="shared" si="7"/>
        <v xml:space="preserve">  t_button, // #23 WiFi Init Def</v>
      </c>
      <c r="J25" s="12" t="str">
        <f t="shared" si="8"/>
        <v xml:space="preserve">  1698, // #23 WiFi Init Def</v>
      </c>
      <c r="K25" s="13" t="str">
        <f t="shared" si="3"/>
        <v xml:space="preserve">  'WiFi Init Def',  // #23 </v>
      </c>
      <c r="L25" s="9">
        <v>1</v>
      </c>
      <c r="M25" s="140">
        <v>1</v>
      </c>
      <c r="N25" s="90">
        <v>1</v>
      </c>
      <c r="O25" s="91">
        <v>1</v>
      </c>
      <c r="P25" s="142">
        <v>1</v>
      </c>
      <c r="Q25" s="86">
        <v>1</v>
      </c>
      <c r="R25" s="87">
        <v>1</v>
      </c>
      <c r="S25" s="86">
        <v>1</v>
      </c>
      <c r="T25" s="183" t="str">
        <f t="shared" si="4"/>
        <v xml:space="preserve">  255, // #WiFi Init Def</v>
      </c>
      <c r="Y25" s="9" t="s">
        <v>2210</v>
      </c>
      <c r="AB25" s="9"/>
    </row>
    <row r="26" spans="1:28" x14ac:dyDescent="0.2">
      <c r="A26" s="87">
        <f t="shared" si="5"/>
        <v>24</v>
      </c>
      <c r="B26" s="195" t="s">
        <v>297</v>
      </c>
      <c r="C26" s="9">
        <v>1000</v>
      </c>
      <c r="D26" s="9" t="s">
        <v>1454</v>
      </c>
      <c r="E26" s="9">
        <v>125</v>
      </c>
      <c r="F26" s="448" t="s">
        <v>1301</v>
      </c>
      <c r="G26" s="446" t="s">
        <v>2763</v>
      </c>
      <c r="H26" s="25" t="str">
        <f t="shared" si="6"/>
        <v xml:space="preserve">  ts_voice_upr, // #24 UpperDB 16   </v>
      </c>
      <c r="I26" s="11" t="str">
        <f t="shared" si="7"/>
        <v xml:space="preserve">  t_drawbar, // #24 UpperDB 16   </v>
      </c>
      <c r="J26" s="12" t="str">
        <f t="shared" si="8"/>
        <v xml:space="preserve">  1000, // #24 UpperDB 16   </v>
      </c>
      <c r="K26" s="13" t="str">
        <f t="shared" si="3"/>
        <v xml:space="preserve">  'UpperDB 16   ',  // #24 </v>
      </c>
      <c r="L26" s="9">
        <v>1</v>
      </c>
      <c r="M26" s="140">
        <v>1</v>
      </c>
      <c r="N26" s="90">
        <v>0</v>
      </c>
      <c r="O26" s="91">
        <v>0</v>
      </c>
      <c r="P26" s="142">
        <v>1</v>
      </c>
      <c r="Q26" s="86">
        <v>1</v>
      </c>
      <c r="R26" s="87">
        <v>1</v>
      </c>
      <c r="S26" s="86">
        <v>1</v>
      </c>
      <c r="T26" s="183" t="str">
        <f t="shared" si="4"/>
        <v xml:space="preserve">  207, // #UpperDB 16   </v>
      </c>
      <c r="AB26" s="9"/>
    </row>
    <row r="27" spans="1:28" x14ac:dyDescent="0.2">
      <c r="A27" s="87">
        <f t="shared" si="5"/>
        <v>25</v>
      </c>
      <c r="B27" s="172" t="s">
        <v>296</v>
      </c>
      <c r="C27" s="32">
        <f>C26+1</f>
        <v>1001</v>
      </c>
      <c r="D27" s="9" t="s">
        <v>1454</v>
      </c>
      <c r="E27" s="9">
        <v>125</v>
      </c>
      <c r="F27" s="448" t="s">
        <v>1301</v>
      </c>
      <c r="G27" s="446" t="s">
        <v>2763</v>
      </c>
      <c r="H27" s="25" t="str">
        <f t="shared" si="6"/>
        <v xml:space="preserve">  ts_voice_upr, // #25 UpperDB 5 1/3</v>
      </c>
      <c r="I27" s="11" t="str">
        <f t="shared" si="7"/>
        <v xml:space="preserve">  t_drawbar, // #25 UpperDB 5 1/3</v>
      </c>
      <c r="J27" s="12" t="str">
        <f t="shared" si="8"/>
        <v xml:space="preserve">  1001, // #25 UpperDB 5 1/3</v>
      </c>
      <c r="K27" s="13" t="str">
        <f t="shared" si="3"/>
        <v xml:space="preserve">  'UpperDB 5 1/3',  // #25 </v>
      </c>
      <c r="L27" s="9">
        <v>1</v>
      </c>
      <c r="M27" s="140">
        <v>1</v>
      </c>
      <c r="N27" s="90">
        <v>0</v>
      </c>
      <c r="O27" s="91">
        <v>0</v>
      </c>
      <c r="P27" s="142">
        <v>1</v>
      </c>
      <c r="Q27" s="86">
        <v>1</v>
      </c>
      <c r="R27" s="87">
        <v>1</v>
      </c>
      <c r="S27" s="86">
        <v>1</v>
      </c>
      <c r="T27" s="183" t="str">
        <f t="shared" si="4"/>
        <v xml:space="preserve">  207, // #UpperDB 5 1/3</v>
      </c>
      <c r="V27" s="9">
        <v>0</v>
      </c>
      <c r="W27" s="163" t="s">
        <v>1450</v>
      </c>
      <c r="X27" s="9">
        <v>0</v>
      </c>
      <c r="Y27" s="209" t="s">
        <v>1481</v>
      </c>
      <c r="AB27" s="9"/>
    </row>
    <row r="28" spans="1:28" x14ac:dyDescent="0.2">
      <c r="A28" s="87">
        <f t="shared" si="5"/>
        <v>26</v>
      </c>
      <c r="B28" s="172" t="s">
        <v>295</v>
      </c>
      <c r="C28" s="32">
        <f t="shared" ref="C28:C37" si="9">C27+1</f>
        <v>1002</v>
      </c>
      <c r="D28" s="9" t="s">
        <v>1454</v>
      </c>
      <c r="E28" s="9">
        <v>125</v>
      </c>
      <c r="F28" s="448" t="s">
        <v>1301</v>
      </c>
      <c r="G28" s="446" t="s">
        <v>2763</v>
      </c>
      <c r="H28" s="25" t="str">
        <f t="shared" si="6"/>
        <v xml:space="preserve">  ts_voice_upr, // #26 UpperDB 8    </v>
      </c>
      <c r="I28" s="11" t="str">
        <f t="shared" si="7"/>
        <v xml:space="preserve">  t_drawbar, // #26 UpperDB 8    </v>
      </c>
      <c r="J28" s="12" t="str">
        <f t="shared" si="8"/>
        <v xml:space="preserve">  1002, // #26 UpperDB 8    </v>
      </c>
      <c r="K28" s="13" t="str">
        <f t="shared" si="3"/>
        <v xml:space="preserve">  'UpperDB 8    ',  // #26 </v>
      </c>
      <c r="L28" s="9">
        <v>1</v>
      </c>
      <c r="M28" s="140">
        <v>1</v>
      </c>
      <c r="N28" s="90">
        <v>0</v>
      </c>
      <c r="O28" s="91">
        <v>0</v>
      </c>
      <c r="P28" s="142">
        <v>1</v>
      </c>
      <c r="Q28" s="86">
        <v>1</v>
      </c>
      <c r="R28" s="87">
        <v>1</v>
      </c>
      <c r="S28" s="86">
        <v>1</v>
      </c>
      <c r="T28" s="183" t="str">
        <f t="shared" si="4"/>
        <v xml:space="preserve">  207, // #UpperDB 8    </v>
      </c>
      <c r="V28" s="9">
        <f>A23</f>
        <v>21</v>
      </c>
      <c r="W28" s="163" t="s">
        <v>1857</v>
      </c>
      <c r="X28" s="9">
        <f>X27+1</f>
        <v>1</v>
      </c>
      <c r="Y28" s="210" t="str">
        <f ca="1">CONCATENATE("  ",V27,", //  #",X27," ",W27,INDIRECT("Y"&amp;G2+2))</f>
        <v xml:space="preserve">  0, //  #0 Main Menu</v>
      </c>
      <c r="AB28" s="9"/>
    </row>
    <row r="29" spans="1:28" x14ac:dyDescent="0.2">
      <c r="A29" s="18">
        <f t="shared" si="5"/>
        <v>27</v>
      </c>
      <c r="B29" s="172" t="s">
        <v>294</v>
      </c>
      <c r="C29" s="32">
        <f t="shared" si="9"/>
        <v>1003</v>
      </c>
      <c r="D29" s="9" t="s">
        <v>1454</v>
      </c>
      <c r="E29" s="9">
        <v>125</v>
      </c>
      <c r="F29" s="448" t="s">
        <v>1301</v>
      </c>
      <c r="G29" s="446" t="s">
        <v>2763</v>
      </c>
      <c r="H29" s="25" t="str">
        <f t="shared" ref="H29:H60" si="10">CONCATENATE("  ",F29,", // #",A29," ",B29)</f>
        <v xml:space="preserve">  ts_voice_upr, // #27 UpperDB 4    </v>
      </c>
      <c r="I29" s="11" t="str">
        <f t="shared" ref="I29:I60" si="11">CONCATENATE("  ",D29,", // #",A29," ",B29)</f>
        <v xml:space="preserve">  t_drawbar, // #27 UpperDB 4    </v>
      </c>
      <c r="J29" s="12" t="str">
        <f t="shared" ref="J29:J60" si="12">CONCATENATE("  ",C29,", // #",A29," ",B29)</f>
        <v xml:space="preserve">  1003, // #27 UpperDB 4    </v>
      </c>
      <c r="K29" s="13" t="str">
        <f t="shared" si="3"/>
        <v xml:space="preserve">  'UpperDB 4    ',  // #27 </v>
      </c>
      <c r="L29" s="9">
        <v>1</v>
      </c>
      <c r="M29" s="140">
        <v>1</v>
      </c>
      <c r="N29" s="90">
        <v>0</v>
      </c>
      <c r="O29" s="91">
        <v>0</v>
      </c>
      <c r="P29" s="142">
        <v>1</v>
      </c>
      <c r="Q29" s="86">
        <v>1</v>
      </c>
      <c r="R29" s="87">
        <v>1</v>
      </c>
      <c r="S29" s="86">
        <v>1</v>
      </c>
      <c r="T29" s="183" t="str">
        <f t="shared" si="4"/>
        <v xml:space="preserve">  207, // #UpperDB 4    </v>
      </c>
      <c r="V29" s="9">
        <f>A26</f>
        <v>24</v>
      </c>
      <c r="W29" s="163" t="s">
        <v>1473</v>
      </c>
      <c r="X29" s="9">
        <f t="shared" ref="X29:X39" si="13">X28+1</f>
        <v>2</v>
      </c>
      <c r="Y29" s="210" t="str">
        <f ca="1">CONCATENATE("  ",V28,", //  #",X28," ",W28,INDIRECT("Y"&amp;G3+2))</f>
        <v xml:space="preserve">  21, //  #1 Dimmer Menu</v>
      </c>
      <c r="AB29" s="9"/>
    </row>
    <row r="30" spans="1:28" x14ac:dyDescent="0.2">
      <c r="A30" s="18">
        <f t="shared" si="5"/>
        <v>28</v>
      </c>
      <c r="B30" s="172" t="s">
        <v>293</v>
      </c>
      <c r="C30" s="32">
        <f t="shared" si="9"/>
        <v>1004</v>
      </c>
      <c r="D30" s="9" t="s">
        <v>1454</v>
      </c>
      <c r="E30" s="9">
        <v>125</v>
      </c>
      <c r="F30" s="448" t="s">
        <v>1301</v>
      </c>
      <c r="G30" s="446" t="s">
        <v>2763</v>
      </c>
      <c r="H30" s="25" t="str">
        <f t="shared" si="10"/>
        <v xml:space="preserve">  ts_voice_upr, // #28 UpperDB 2 2/3</v>
      </c>
      <c r="I30" s="11" t="str">
        <f t="shared" si="11"/>
        <v xml:space="preserve">  t_drawbar, // #28 UpperDB 2 2/3</v>
      </c>
      <c r="J30" s="12" t="str">
        <f t="shared" si="12"/>
        <v xml:space="preserve">  1004, // #28 UpperDB 2 2/3</v>
      </c>
      <c r="K30" s="13" t="str">
        <f t="shared" si="3"/>
        <v xml:space="preserve">  'UpperDB 2 2/3',  // #28 </v>
      </c>
      <c r="L30" s="9">
        <v>1</v>
      </c>
      <c r="M30" s="140">
        <v>1</v>
      </c>
      <c r="N30" s="90">
        <v>0</v>
      </c>
      <c r="O30" s="91">
        <v>0</v>
      </c>
      <c r="P30" s="142">
        <v>1</v>
      </c>
      <c r="Q30" s="86">
        <v>1</v>
      </c>
      <c r="R30" s="87">
        <v>1</v>
      </c>
      <c r="S30" s="86">
        <v>1</v>
      </c>
      <c r="T30" s="183" t="str">
        <f t="shared" si="4"/>
        <v xml:space="preserve">  207, // #UpperDB 2 2/3</v>
      </c>
      <c r="V30" s="9">
        <f>A66</f>
        <v>64</v>
      </c>
      <c r="W30" s="163" t="s">
        <v>1474</v>
      </c>
      <c r="X30" s="9">
        <f t="shared" si="13"/>
        <v>3</v>
      </c>
      <c r="Y30" s="210" t="str">
        <f t="shared" ref="Y30:Y39" ca="1" si="14">CONCATENATE("  ",V29,", //  #",X29," ",W29,INDIRECT("Y"&amp;G3+2))</f>
        <v xml:space="preserve">  24, //  #2 Upper Menu</v>
      </c>
      <c r="AB30" s="9"/>
    </row>
    <row r="31" spans="1:28" x14ac:dyDescent="0.2">
      <c r="A31" s="18">
        <f t="shared" si="5"/>
        <v>29</v>
      </c>
      <c r="B31" s="172" t="s">
        <v>292</v>
      </c>
      <c r="C31" s="32">
        <f t="shared" si="9"/>
        <v>1005</v>
      </c>
      <c r="D31" s="9" t="s">
        <v>1454</v>
      </c>
      <c r="E31" s="9">
        <v>125</v>
      </c>
      <c r="F31" s="448" t="s">
        <v>1301</v>
      </c>
      <c r="G31" s="446" t="s">
        <v>2763</v>
      </c>
      <c r="H31" s="25" t="str">
        <f t="shared" si="10"/>
        <v xml:space="preserve">  ts_voice_upr, // #29 UpperDB 2    </v>
      </c>
      <c r="I31" s="11" t="str">
        <f t="shared" si="11"/>
        <v xml:space="preserve">  t_drawbar, // #29 UpperDB 2    </v>
      </c>
      <c r="J31" s="12" t="str">
        <f t="shared" si="12"/>
        <v xml:space="preserve">  1005, // #29 UpperDB 2    </v>
      </c>
      <c r="K31" s="13" t="str">
        <f t="shared" si="3"/>
        <v xml:space="preserve">  'UpperDB 2    ',  // #29 </v>
      </c>
      <c r="L31" s="9">
        <v>1</v>
      </c>
      <c r="M31" s="140">
        <v>1</v>
      </c>
      <c r="N31" s="90">
        <v>0</v>
      </c>
      <c r="O31" s="91">
        <v>0</v>
      </c>
      <c r="P31" s="142">
        <v>1</v>
      </c>
      <c r="Q31" s="86">
        <v>1</v>
      </c>
      <c r="R31" s="87">
        <v>1</v>
      </c>
      <c r="S31" s="86">
        <v>1</v>
      </c>
      <c r="T31" s="183" t="str">
        <f t="shared" si="4"/>
        <v xml:space="preserve">  207, // #UpperDB 2    </v>
      </c>
      <c r="V31" s="9">
        <f>A91</f>
        <v>89</v>
      </c>
      <c r="W31" s="163" t="s">
        <v>1475</v>
      </c>
      <c r="X31" s="9">
        <f t="shared" si="13"/>
        <v>4</v>
      </c>
      <c r="Y31" s="210" t="str">
        <f t="shared" ca="1" si="14"/>
        <v xml:space="preserve">  64, //  #3 Lower Menuc_OrganPreconfigMenu: Byte = 18;</v>
      </c>
      <c r="AB31" s="9"/>
    </row>
    <row r="32" spans="1:28" x14ac:dyDescent="0.2">
      <c r="A32" s="18">
        <f t="shared" si="5"/>
        <v>30</v>
      </c>
      <c r="B32" s="172" t="s">
        <v>291</v>
      </c>
      <c r="C32" s="32">
        <f t="shared" si="9"/>
        <v>1006</v>
      </c>
      <c r="D32" s="9" t="s">
        <v>1454</v>
      </c>
      <c r="E32" s="9">
        <v>125</v>
      </c>
      <c r="F32" s="448" t="s">
        <v>1301</v>
      </c>
      <c r="G32" s="446" t="s">
        <v>2763</v>
      </c>
      <c r="H32" s="25" t="str">
        <f t="shared" si="10"/>
        <v xml:space="preserve">  ts_voice_upr, // #30 UpperDB 1 3/5</v>
      </c>
      <c r="I32" s="11" t="str">
        <f t="shared" si="11"/>
        <v xml:space="preserve">  t_drawbar, // #30 UpperDB 1 3/5</v>
      </c>
      <c r="J32" s="12" t="str">
        <f t="shared" si="12"/>
        <v xml:space="preserve">  1006, // #30 UpperDB 1 3/5</v>
      </c>
      <c r="K32" s="13" t="str">
        <f t="shared" si="3"/>
        <v xml:space="preserve">  'UpperDB 1 3/5',  // #30 </v>
      </c>
      <c r="L32" s="9">
        <v>1</v>
      </c>
      <c r="M32" s="140">
        <v>1</v>
      </c>
      <c r="N32" s="90">
        <v>0</v>
      </c>
      <c r="O32" s="91">
        <v>0</v>
      </c>
      <c r="P32" s="142">
        <v>1</v>
      </c>
      <c r="Q32" s="86">
        <v>1</v>
      </c>
      <c r="R32" s="87">
        <v>1</v>
      </c>
      <c r="S32" s="86">
        <v>1</v>
      </c>
      <c r="T32" s="183" t="str">
        <f t="shared" si="4"/>
        <v xml:space="preserve">  207, // #UpperDB 1 3/5</v>
      </c>
      <c r="V32" s="9">
        <f>A107</f>
        <v>105</v>
      </c>
      <c r="W32" s="163" t="s">
        <v>1476</v>
      </c>
      <c r="X32" s="9">
        <f t="shared" si="13"/>
        <v>5</v>
      </c>
      <c r="Y32" s="210" t="str">
        <f t="shared" ca="1" si="14"/>
        <v xml:space="preserve">  89, //  #4 Pedal Menu  110, // #4 Master Volume -&gt; Bass Equal   </v>
      </c>
      <c r="AB32" s="9"/>
    </row>
    <row r="33" spans="1:28" x14ac:dyDescent="0.2">
      <c r="A33" s="18">
        <f t="shared" si="5"/>
        <v>31</v>
      </c>
      <c r="B33" s="172" t="s">
        <v>290</v>
      </c>
      <c r="C33" s="32">
        <f t="shared" si="9"/>
        <v>1007</v>
      </c>
      <c r="D33" s="9" t="s">
        <v>1454</v>
      </c>
      <c r="E33" s="9">
        <v>125</v>
      </c>
      <c r="F33" s="448" t="s">
        <v>1301</v>
      </c>
      <c r="G33" s="446" t="s">
        <v>2763</v>
      </c>
      <c r="H33" s="25" t="str">
        <f t="shared" si="10"/>
        <v xml:space="preserve">  ts_voice_upr, // #31 UpperDB 1 1/3</v>
      </c>
      <c r="I33" s="11" t="str">
        <f t="shared" si="11"/>
        <v xml:space="preserve">  t_drawbar, // #31 UpperDB 1 1/3</v>
      </c>
      <c r="J33" s="12" t="str">
        <f t="shared" si="12"/>
        <v xml:space="preserve">  1007, // #31 UpperDB 1 1/3</v>
      </c>
      <c r="K33" s="13" t="str">
        <f t="shared" si="3"/>
        <v xml:space="preserve">  'UpperDB 1 1/3',  // #31 </v>
      </c>
      <c r="L33" s="9">
        <v>1</v>
      </c>
      <c r="M33" s="140">
        <v>1</v>
      </c>
      <c r="N33" s="90">
        <v>0</v>
      </c>
      <c r="O33" s="91">
        <v>0</v>
      </c>
      <c r="P33" s="142">
        <v>1</v>
      </c>
      <c r="Q33" s="86">
        <v>1</v>
      </c>
      <c r="R33" s="87">
        <v>1</v>
      </c>
      <c r="S33" s="86">
        <v>1</v>
      </c>
      <c r="T33" s="183" t="str">
        <f t="shared" si="4"/>
        <v xml:space="preserve">  207, // #UpperDB 1 1/3</v>
      </c>
      <c r="V33" s="9">
        <f>A110</f>
        <v>108</v>
      </c>
      <c r="W33" s="163" t="s">
        <v>1479</v>
      </c>
      <c r="X33" s="9">
        <f t="shared" si="13"/>
        <v>6</v>
      </c>
      <c r="Y33" s="210" t="str">
        <f t="shared" ca="1" si="14"/>
        <v xml:space="preserve">  105, //  #5 Reverb Menu</v>
      </c>
      <c r="AB33" s="9"/>
    </row>
    <row r="34" spans="1:28" x14ac:dyDescent="0.2">
      <c r="A34" s="18">
        <f t="shared" si="5"/>
        <v>32</v>
      </c>
      <c r="B34" s="172" t="s">
        <v>289</v>
      </c>
      <c r="C34" s="32">
        <f t="shared" si="9"/>
        <v>1008</v>
      </c>
      <c r="D34" s="9" t="s">
        <v>1454</v>
      </c>
      <c r="E34" s="9">
        <v>125</v>
      </c>
      <c r="F34" s="448" t="s">
        <v>1301</v>
      </c>
      <c r="G34" s="446" t="s">
        <v>2763</v>
      </c>
      <c r="H34" s="25" t="str">
        <f t="shared" si="10"/>
        <v xml:space="preserve">  ts_voice_upr, // #32 UpperDB 1    </v>
      </c>
      <c r="I34" s="11" t="str">
        <f t="shared" si="11"/>
        <v xml:space="preserve">  t_drawbar, // #32 UpperDB 1    </v>
      </c>
      <c r="J34" s="12" t="str">
        <f t="shared" si="12"/>
        <v xml:space="preserve">  1008, // #32 UpperDB 1    </v>
      </c>
      <c r="K34" s="13" t="str">
        <f t="shared" ref="K34:K65" si="15">CONCATENATE("  '",B34,"',  // #",A34," ")</f>
        <v xml:space="preserve">  'UpperDB 1    ',  // #32 </v>
      </c>
      <c r="L34" s="9">
        <v>1</v>
      </c>
      <c r="M34" s="140">
        <v>1</v>
      </c>
      <c r="N34" s="90">
        <v>0</v>
      </c>
      <c r="O34" s="91">
        <v>0</v>
      </c>
      <c r="P34" s="142">
        <v>1</v>
      </c>
      <c r="Q34" s="86">
        <v>1</v>
      </c>
      <c r="R34" s="87">
        <v>1</v>
      </c>
      <c r="S34" s="86">
        <v>1</v>
      </c>
      <c r="T34" s="183" t="str">
        <f t="shared" ref="T34:T65" si="16">CONCATENATE("  ",L34*128+M34*64+N34*32+O34*16+P34*8+Q34*4+R34*2+S34,", // #",B34)</f>
        <v xml:space="preserve">  207, // #UpperDB 1    </v>
      </c>
      <c r="V34" s="9">
        <f>A112</f>
        <v>110</v>
      </c>
      <c r="W34" s="163" t="s">
        <v>1485</v>
      </c>
      <c r="X34" s="9">
        <f t="shared" si="13"/>
        <v>7</v>
      </c>
      <c r="Y34" s="210" t="str">
        <f t="shared" ca="1" si="14"/>
        <v xml:space="preserve">  108, //  #6 PHR Mode Menu</v>
      </c>
      <c r="AB34" s="9"/>
    </row>
    <row r="35" spans="1:28" x14ac:dyDescent="0.2">
      <c r="A35" s="18">
        <f t="shared" si="5"/>
        <v>33</v>
      </c>
      <c r="B35" s="172" t="s">
        <v>288</v>
      </c>
      <c r="C35" s="32">
        <f t="shared" si="9"/>
        <v>1009</v>
      </c>
      <c r="D35" s="9" t="s">
        <v>1454</v>
      </c>
      <c r="E35" s="9">
        <v>125</v>
      </c>
      <c r="F35" s="448" t="s">
        <v>1301</v>
      </c>
      <c r="G35" s="446" t="s">
        <v>2763</v>
      </c>
      <c r="H35" s="25" t="str">
        <f t="shared" si="10"/>
        <v xml:space="preserve">  ts_voice_upr, // #33 UpperDB Mix 1</v>
      </c>
      <c r="I35" s="11" t="str">
        <f t="shared" si="11"/>
        <v xml:space="preserve">  t_drawbar, // #33 UpperDB Mix 1</v>
      </c>
      <c r="J35" s="12" t="str">
        <f t="shared" si="12"/>
        <v xml:space="preserve">  1009, // #33 UpperDB Mix 1</v>
      </c>
      <c r="K35" s="13" t="str">
        <f t="shared" si="15"/>
        <v xml:space="preserve">  'UpperDB Mix 1',  // #33 </v>
      </c>
      <c r="L35" s="9">
        <v>1</v>
      </c>
      <c r="M35" s="140">
        <v>0</v>
      </c>
      <c r="N35" s="90">
        <v>0</v>
      </c>
      <c r="O35" s="91">
        <v>1</v>
      </c>
      <c r="P35" s="142">
        <v>1</v>
      </c>
      <c r="Q35" s="86">
        <v>1</v>
      </c>
      <c r="R35" s="87">
        <v>1</v>
      </c>
      <c r="S35" s="86">
        <v>0</v>
      </c>
      <c r="T35" s="183" t="str">
        <f t="shared" si="16"/>
        <v xml:space="preserve">  158, // #UpperDB Mix 1</v>
      </c>
      <c r="V35" s="9">
        <f>A133</f>
        <v>131</v>
      </c>
      <c r="W35" s="163" t="s">
        <v>1477</v>
      </c>
      <c r="X35" s="9">
        <f t="shared" si="13"/>
        <v>8</v>
      </c>
      <c r="Y35" s="210" t="str">
        <f t="shared" ca="1" si="14"/>
        <v xml:space="preserve">  110, //  #7 Audio Menu</v>
      </c>
      <c r="AB35" s="9"/>
    </row>
    <row r="36" spans="1:28" x14ac:dyDescent="0.2">
      <c r="A36" s="18">
        <f t="shared" si="5"/>
        <v>34</v>
      </c>
      <c r="B36" s="172" t="s">
        <v>287</v>
      </c>
      <c r="C36" s="32">
        <f t="shared" si="9"/>
        <v>1010</v>
      </c>
      <c r="D36" s="9" t="s">
        <v>1454</v>
      </c>
      <c r="E36" s="9">
        <v>125</v>
      </c>
      <c r="F36" s="448" t="s">
        <v>1301</v>
      </c>
      <c r="G36" s="446" t="s">
        <v>2763</v>
      </c>
      <c r="H36" s="25" t="str">
        <f t="shared" si="10"/>
        <v xml:space="preserve">  ts_voice_upr, // #34 UpperDB Mix 2</v>
      </c>
      <c r="I36" s="11" t="str">
        <f t="shared" si="11"/>
        <v xml:space="preserve">  t_drawbar, // #34 UpperDB Mix 2</v>
      </c>
      <c r="J36" s="12" t="str">
        <f t="shared" si="12"/>
        <v xml:space="preserve">  1010, // #34 UpperDB Mix 2</v>
      </c>
      <c r="K36" s="13" t="str">
        <f t="shared" si="15"/>
        <v xml:space="preserve">  'UpperDB Mix 2',  // #34 </v>
      </c>
      <c r="L36" s="9">
        <v>1</v>
      </c>
      <c r="M36" s="140">
        <v>0</v>
      </c>
      <c r="N36" s="90">
        <v>0</v>
      </c>
      <c r="O36" s="91">
        <v>1</v>
      </c>
      <c r="P36" s="142">
        <v>1</v>
      </c>
      <c r="Q36" s="86">
        <v>1</v>
      </c>
      <c r="R36" s="87">
        <v>1</v>
      </c>
      <c r="S36" s="86">
        <v>0</v>
      </c>
      <c r="T36" s="183" t="str">
        <f t="shared" si="16"/>
        <v xml:space="preserve">  158, // #UpperDB Mix 2</v>
      </c>
      <c r="V36" s="9">
        <f>A140</f>
        <v>138</v>
      </c>
      <c r="W36" s="163" t="s">
        <v>1480</v>
      </c>
      <c r="X36" s="9">
        <f t="shared" si="13"/>
        <v>9</v>
      </c>
      <c r="Y36" s="210" t="str">
        <f t="shared" ca="1" si="14"/>
        <v xml:space="preserve">  131, //  #8 Percussion Menu</v>
      </c>
      <c r="AB36" s="9"/>
    </row>
    <row r="37" spans="1:28" x14ac:dyDescent="0.2">
      <c r="A37" s="18">
        <f t="shared" si="5"/>
        <v>35</v>
      </c>
      <c r="B37" s="172" t="s">
        <v>286</v>
      </c>
      <c r="C37" s="32">
        <f t="shared" si="9"/>
        <v>1011</v>
      </c>
      <c r="D37" s="9" t="s">
        <v>1454</v>
      </c>
      <c r="E37" s="9">
        <v>125</v>
      </c>
      <c r="F37" s="448" t="s">
        <v>1301</v>
      </c>
      <c r="G37" s="446" t="s">
        <v>2763</v>
      </c>
      <c r="H37" s="25" t="str">
        <f t="shared" si="10"/>
        <v xml:space="preserve">  ts_voice_upr, // #35 UpperDB Mix 3</v>
      </c>
      <c r="I37" s="11" t="str">
        <f t="shared" si="11"/>
        <v xml:space="preserve">  t_drawbar, // #35 UpperDB Mix 3</v>
      </c>
      <c r="J37" s="12" t="str">
        <f t="shared" si="12"/>
        <v xml:space="preserve">  1011, // #35 UpperDB Mix 3</v>
      </c>
      <c r="K37" s="13" t="str">
        <f t="shared" si="15"/>
        <v xml:space="preserve">  'UpperDB Mix 3',  // #35 </v>
      </c>
      <c r="L37" s="9">
        <v>1</v>
      </c>
      <c r="M37" s="140">
        <v>0</v>
      </c>
      <c r="N37" s="90">
        <v>0</v>
      </c>
      <c r="O37" s="91">
        <v>1</v>
      </c>
      <c r="P37" s="142">
        <v>1</v>
      </c>
      <c r="Q37" s="86">
        <v>1</v>
      </c>
      <c r="R37" s="87">
        <v>1</v>
      </c>
      <c r="S37" s="86">
        <v>0</v>
      </c>
      <c r="T37" s="183" t="str">
        <f t="shared" si="16"/>
        <v xml:space="preserve">  158, // #UpperDB Mix 3</v>
      </c>
      <c r="V37" s="9">
        <f>A151</f>
        <v>149</v>
      </c>
      <c r="W37" s="163" t="s">
        <v>1483</v>
      </c>
      <c r="X37" s="9">
        <f t="shared" si="13"/>
        <v>10</v>
      </c>
      <c r="Y37" s="210" t="str">
        <f t="shared" ca="1" si="14"/>
        <v xml:space="preserve">  138, //  #9 Rotary Menu</v>
      </c>
      <c r="AB37" s="9"/>
    </row>
    <row r="38" spans="1:28" x14ac:dyDescent="0.2">
      <c r="A38" s="18">
        <f t="shared" si="5"/>
        <v>36</v>
      </c>
      <c r="B38" s="172" t="s">
        <v>350</v>
      </c>
      <c r="C38" s="9">
        <v>1048</v>
      </c>
      <c r="D38" s="9" t="s">
        <v>1454</v>
      </c>
      <c r="E38" s="9">
        <v>125</v>
      </c>
      <c r="F38" s="73" t="s">
        <v>1879</v>
      </c>
      <c r="G38" s="33"/>
      <c r="H38" s="25" t="str">
        <f t="shared" si="10"/>
        <v xml:space="preserve">  ts_preset_0, // #36 Upper Attack </v>
      </c>
      <c r="I38" s="11" t="str">
        <f t="shared" si="11"/>
        <v xml:space="preserve">  t_drawbar, // #36 Upper Attack </v>
      </c>
      <c r="J38" s="12" t="str">
        <f t="shared" si="12"/>
        <v xml:space="preserve">  1048, // #36 Upper Attack </v>
      </c>
      <c r="K38" s="13" t="str">
        <f t="shared" si="15"/>
        <v xml:space="preserve">  'Upper Attack ',  // #36 </v>
      </c>
      <c r="L38" s="9">
        <v>1</v>
      </c>
      <c r="M38" s="140">
        <v>0</v>
      </c>
      <c r="N38" s="90">
        <v>1</v>
      </c>
      <c r="O38" s="91">
        <v>1</v>
      </c>
      <c r="P38" s="142">
        <v>1</v>
      </c>
      <c r="Q38" s="86">
        <v>1</v>
      </c>
      <c r="R38" s="87">
        <v>0</v>
      </c>
      <c r="S38" s="86">
        <v>0</v>
      </c>
      <c r="T38" s="183" t="str">
        <f t="shared" si="16"/>
        <v xml:space="preserve">  188, // #Upper Attack </v>
      </c>
      <c r="V38" s="9">
        <f>A162</f>
        <v>160</v>
      </c>
      <c r="W38" s="163" t="s">
        <v>1478</v>
      </c>
      <c r="X38" s="9">
        <f t="shared" si="13"/>
        <v>11</v>
      </c>
      <c r="Y38" s="210" t="str">
        <f t="shared" ca="1" si="14"/>
        <v xml:space="preserve">  149, //  #10 MIDI/Split Menu</v>
      </c>
      <c r="AB38" s="9"/>
    </row>
    <row r="39" spans="1:28" x14ac:dyDescent="0.2">
      <c r="A39" s="18">
        <f t="shared" si="5"/>
        <v>37</v>
      </c>
      <c r="B39" s="172" t="s">
        <v>351</v>
      </c>
      <c r="C39" s="32">
        <f>C38+1</f>
        <v>1049</v>
      </c>
      <c r="D39" s="9" t="s">
        <v>1454</v>
      </c>
      <c r="E39" s="9">
        <v>125</v>
      </c>
      <c r="F39" s="73" t="s">
        <v>1879</v>
      </c>
      <c r="G39" s="33"/>
      <c r="H39" s="25" t="str">
        <f t="shared" si="10"/>
        <v xml:space="preserve">  ts_preset_0, // #37 Upper Decay  </v>
      </c>
      <c r="I39" s="11" t="str">
        <f t="shared" si="11"/>
        <v xml:space="preserve">  t_drawbar, // #37 Upper Decay  </v>
      </c>
      <c r="J39" s="12" t="str">
        <f t="shared" si="12"/>
        <v xml:space="preserve">  1049, // #37 Upper Decay  </v>
      </c>
      <c r="K39" s="13" t="str">
        <f t="shared" si="15"/>
        <v xml:space="preserve">  'Upper Decay  ',  // #37 </v>
      </c>
      <c r="L39" s="9">
        <v>1</v>
      </c>
      <c r="M39" s="140">
        <v>0</v>
      </c>
      <c r="N39" s="90">
        <v>1</v>
      </c>
      <c r="O39" s="91">
        <v>1</v>
      </c>
      <c r="P39" s="142">
        <v>1</v>
      </c>
      <c r="Q39" s="86">
        <v>1</v>
      </c>
      <c r="R39" s="87">
        <v>0</v>
      </c>
      <c r="S39" s="86">
        <v>0</v>
      </c>
      <c r="T39" s="183" t="str">
        <f t="shared" si="16"/>
        <v xml:space="preserve">  188, // #Upper Decay  </v>
      </c>
      <c r="V39" s="9">
        <f>A177</f>
        <v>175</v>
      </c>
      <c r="W39" s="163" t="s">
        <v>1486</v>
      </c>
      <c r="X39" s="9">
        <f t="shared" si="13"/>
        <v>12</v>
      </c>
      <c r="Y39" s="210" t="str">
        <f t="shared" ca="1" si="14"/>
        <v xml:space="preserve">  160, //  #11 Vib/Chorus Menu</v>
      </c>
      <c r="AB39" s="9"/>
    </row>
    <row r="40" spans="1:28" x14ac:dyDescent="0.2">
      <c r="A40" s="18">
        <f t="shared" si="5"/>
        <v>38</v>
      </c>
      <c r="B40" s="172" t="s">
        <v>353</v>
      </c>
      <c r="C40" s="32">
        <f>C39+1</f>
        <v>1050</v>
      </c>
      <c r="D40" s="9" t="s">
        <v>1454</v>
      </c>
      <c r="E40" s="9">
        <v>125</v>
      </c>
      <c r="F40" s="73" t="s">
        <v>1879</v>
      </c>
      <c r="G40" s="33"/>
      <c r="H40" s="25" t="str">
        <f t="shared" si="10"/>
        <v xml:space="preserve">  ts_preset_0, // #38 Upper Sustain</v>
      </c>
      <c r="I40" s="11" t="str">
        <f t="shared" si="11"/>
        <v xml:space="preserve">  t_drawbar, // #38 Upper Sustain</v>
      </c>
      <c r="J40" s="12" t="str">
        <f t="shared" si="12"/>
        <v xml:space="preserve">  1050, // #38 Upper Sustain</v>
      </c>
      <c r="K40" s="13" t="str">
        <f t="shared" si="15"/>
        <v xml:space="preserve">  'Upper Sustain',  // #38 </v>
      </c>
      <c r="L40" s="9">
        <v>1</v>
      </c>
      <c r="M40" s="140">
        <v>0</v>
      </c>
      <c r="N40" s="90">
        <v>1</v>
      </c>
      <c r="O40" s="91">
        <v>1</v>
      </c>
      <c r="P40" s="142">
        <v>1</v>
      </c>
      <c r="Q40" s="86">
        <v>1</v>
      </c>
      <c r="R40" s="87">
        <v>0</v>
      </c>
      <c r="S40" s="86">
        <v>0</v>
      </c>
      <c r="T40" s="183" t="str">
        <f t="shared" si="16"/>
        <v xml:space="preserve">  188, // #Upper Sustain</v>
      </c>
      <c r="V40" s="9">
        <f>A195+1</f>
        <v>194</v>
      </c>
      <c r="Y40" s="210" t="str">
        <f ca="1">CONCATENATE("  ",V39," //  #",X39," ",W39,INDIRECT("Y"&amp;G13+2))</f>
        <v xml:space="preserve">  175 //  #12 Organ Setup Menu</v>
      </c>
      <c r="AB40" s="9"/>
    </row>
    <row r="41" spans="1:28" x14ac:dyDescent="0.2">
      <c r="A41" s="18">
        <f t="shared" si="5"/>
        <v>39</v>
      </c>
      <c r="B41" s="172" t="s">
        <v>352</v>
      </c>
      <c r="C41" s="32">
        <f>C40+1</f>
        <v>1051</v>
      </c>
      <c r="D41" s="9" t="s">
        <v>1454</v>
      </c>
      <c r="E41" s="9">
        <v>125</v>
      </c>
      <c r="F41" s="73" t="s">
        <v>1879</v>
      </c>
      <c r="G41" s="33"/>
      <c r="H41" s="25" t="str">
        <f t="shared" si="10"/>
        <v xml:space="preserve">  ts_preset_0, // #39 Upper Release</v>
      </c>
      <c r="I41" s="11" t="str">
        <f t="shared" si="11"/>
        <v xml:space="preserve">  t_drawbar, // #39 Upper Release</v>
      </c>
      <c r="J41" s="12" t="str">
        <f t="shared" si="12"/>
        <v xml:space="preserve">  1051, // #39 Upper Release</v>
      </c>
      <c r="K41" s="13" t="str">
        <f t="shared" si="15"/>
        <v xml:space="preserve">  'Upper Release',  // #39 </v>
      </c>
      <c r="L41" s="9">
        <v>1</v>
      </c>
      <c r="M41" s="140">
        <v>0</v>
      </c>
      <c r="N41" s="90">
        <v>1</v>
      </c>
      <c r="O41" s="91">
        <v>1</v>
      </c>
      <c r="P41" s="142">
        <v>1</v>
      </c>
      <c r="Q41" s="86">
        <v>1</v>
      </c>
      <c r="R41" s="87">
        <v>0</v>
      </c>
      <c r="S41" s="86">
        <v>0</v>
      </c>
      <c r="T41" s="183" t="str">
        <f t="shared" si="16"/>
        <v xml:space="preserve">  188, // #Upper Release</v>
      </c>
      <c r="Y41" s="210" t="s">
        <v>285</v>
      </c>
      <c r="AB41" s="9"/>
    </row>
    <row r="42" spans="1:28" x14ac:dyDescent="0.2">
      <c r="A42" s="18">
        <f t="shared" si="5"/>
        <v>40</v>
      </c>
      <c r="B42" s="172" t="s">
        <v>1239</v>
      </c>
      <c r="C42" s="32">
        <f>C41+1</f>
        <v>1052</v>
      </c>
      <c r="D42" s="9" t="s">
        <v>1454</v>
      </c>
      <c r="E42" s="9">
        <v>125</v>
      </c>
      <c r="F42" s="73" t="s">
        <v>1879</v>
      </c>
      <c r="G42" s="33"/>
      <c r="H42" s="25" t="str">
        <f t="shared" si="10"/>
        <v xml:space="preserve">  ts_preset_0, // #40 UpperADSR Hrm</v>
      </c>
      <c r="I42" s="11" t="str">
        <f t="shared" si="11"/>
        <v xml:space="preserve">  t_drawbar, // #40 UpperADSR Hrm</v>
      </c>
      <c r="J42" s="12" t="str">
        <f t="shared" si="12"/>
        <v xml:space="preserve">  1052, // #40 UpperADSR Hrm</v>
      </c>
      <c r="K42" s="13" t="str">
        <f t="shared" si="15"/>
        <v xml:space="preserve">  'UpperADSR Hrm',  // #40 </v>
      </c>
      <c r="L42" s="9">
        <v>1</v>
      </c>
      <c r="M42" s="140">
        <v>0</v>
      </c>
      <c r="N42" s="90">
        <v>1</v>
      </c>
      <c r="O42" s="91">
        <v>1</v>
      </c>
      <c r="P42" s="142">
        <v>1</v>
      </c>
      <c r="Q42" s="86">
        <v>1</v>
      </c>
      <c r="R42" s="87">
        <v>0</v>
      </c>
      <c r="S42" s="86">
        <v>0</v>
      </c>
      <c r="T42" s="183" t="str">
        <f t="shared" si="16"/>
        <v xml:space="preserve">  188, // #UpperADSR Hrm</v>
      </c>
      <c r="AB42" s="9"/>
    </row>
    <row r="43" spans="1:28" x14ac:dyDescent="0.2">
      <c r="A43" s="18">
        <f t="shared" si="5"/>
        <v>41</v>
      </c>
      <c r="B43" s="172" t="s">
        <v>1086</v>
      </c>
      <c r="C43" s="9">
        <v>1157</v>
      </c>
      <c r="D43" s="9" t="s">
        <v>330</v>
      </c>
      <c r="E43" s="9">
        <v>1</v>
      </c>
      <c r="F43" s="73" t="s">
        <v>1879</v>
      </c>
      <c r="G43" s="33"/>
      <c r="H43" s="25" t="str">
        <f t="shared" si="10"/>
        <v xml:space="preserve">  ts_preset_0, // #41 H100 HarpSust</v>
      </c>
      <c r="I43" s="11" t="str">
        <f t="shared" si="11"/>
        <v xml:space="preserve">  t_boolean, // #41 H100 HarpSust</v>
      </c>
      <c r="J43" s="12" t="str">
        <f t="shared" si="12"/>
        <v xml:space="preserve">  1157, // #41 H100 HarpSust</v>
      </c>
      <c r="K43" s="13" t="str">
        <f t="shared" si="15"/>
        <v xml:space="preserve">  'H100 HarpSust',  // #41 </v>
      </c>
      <c r="L43" s="9">
        <v>1</v>
      </c>
      <c r="M43" s="140">
        <v>0</v>
      </c>
      <c r="N43" s="90">
        <v>1</v>
      </c>
      <c r="O43" s="91">
        <v>1</v>
      </c>
      <c r="P43" s="142">
        <v>1</v>
      </c>
      <c r="Q43" s="86">
        <v>0</v>
      </c>
      <c r="R43" s="87">
        <v>1</v>
      </c>
      <c r="S43" s="86">
        <v>0</v>
      </c>
      <c r="T43" s="183" t="str">
        <f t="shared" si="16"/>
        <v xml:space="preserve">  186, // #H100 HarpSust</v>
      </c>
      <c r="Y43" s="207" t="s">
        <v>1482</v>
      </c>
      <c r="AB43" s="9"/>
    </row>
    <row r="44" spans="1:28" x14ac:dyDescent="0.2">
      <c r="A44" s="18">
        <f t="shared" si="5"/>
        <v>42</v>
      </c>
      <c r="B44" s="172" t="s">
        <v>1085</v>
      </c>
      <c r="C44" s="9">
        <v>1156</v>
      </c>
      <c r="D44" s="9" t="s">
        <v>330</v>
      </c>
      <c r="E44" s="9">
        <v>1</v>
      </c>
      <c r="F44" s="73" t="s">
        <v>1879</v>
      </c>
      <c r="G44" s="33"/>
      <c r="H44" s="25" t="str">
        <f t="shared" si="10"/>
        <v xml:space="preserve">  ts_preset_0, // #42 H100 2ndVoice</v>
      </c>
      <c r="I44" s="11" t="str">
        <f t="shared" si="11"/>
        <v xml:space="preserve">  t_boolean, // #42 H100 2ndVoice</v>
      </c>
      <c r="J44" s="12" t="str">
        <f t="shared" si="12"/>
        <v xml:space="preserve">  1156, // #42 H100 2ndVoice</v>
      </c>
      <c r="K44" s="13" t="str">
        <f t="shared" si="15"/>
        <v xml:space="preserve">  'H100 2ndVoice',  // #42 </v>
      </c>
      <c r="L44" s="9">
        <v>1</v>
      </c>
      <c r="M44" s="140">
        <v>0</v>
      </c>
      <c r="N44" s="90">
        <v>1</v>
      </c>
      <c r="O44" s="91">
        <v>1</v>
      </c>
      <c r="P44" s="142">
        <v>1</v>
      </c>
      <c r="Q44" s="86">
        <v>0</v>
      </c>
      <c r="R44" s="87">
        <v>1</v>
      </c>
      <c r="S44" s="86">
        <v>0</v>
      </c>
      <c r="T44" s="183" t="str">
        <f t="shared" si="16"/>
        <v xml:space="preserve">  186, // #H100 2ndVoice</v>
      </c>
      <c r="Y44" s="140" t="str">
        <f t="shared" ref="Y44:Y55" si="17">CONCATENATE("  ",V28-1,", //  #",X27," Ende ",W27)</f>
        <v xml:space="preserve">  20, //  #0 Ende Main Menu</v>
      </c>
      <c r="AB44" s="9"/>
    </row>
    <row r="45" spans="1:28" x14ac:dyDescent="0.2">
      <c r="A45" s="18">
        <f t="shared" si="5"/>
        <v>43</v>
      </c>
      <c r="B45" s="218" t="s">
        <v>1452</v>
      </c>
      <c r="C45" s="87">
        <v>0</v>
      </c>
      <c r="D45" s="87" t="s">
        <v>364</v>
      </c>
      <c r="E45" s="9">
        <v>15</v>
      </c>
      <c r="F45" s="73" t="s">
        <v>1879</v>
      </c>
      <c r="G45" s="33"/>
      <c r="H45" s="25" t="str">
        <f t="shared" si="10"/>
        <v xml:space="preserve">  ts_preset_0, // #43 EnvEna &lt;drb&gt; </v>
      </c>
      <c r="I45" s="11" t="str">
        <f t="shared" si="11"/>
        <v xml:space="preserve">  t_adsrena_upr, // #43 EnvEna &lt;drb&gt; </v>
      </c>
      <c r="J45" s="12" t="str">
        <f t="shared" si="12"/>
        <v xml:space="preserve">  0, // #43 EnvEna &lt;drb&gt; </v>
      </c>
      <c r="K45" s="13" t="str">
        <f t="shared" si="15"/>
        <v xml:space="preserve">  'EnvEna &lt;drb&gt; ',  // #43 </v>
      </c>
      <c r="L45" s="9">
        <v>1</v>
      </c>
      <c r="M45" s="140">
        <v>0</v>
      </c>
      <c r="N45" s="90">
        <v>1</v>
      </c>
      <c r="O45" s="91">
        <v>1</v>
      </c>
      <c r="P45" s="142">
        <v>1</v>
      </c>
      <c r="Q45" s="86">
        <v>1</v>
      </c>
      <c r="R45" s="87">
        <v>1</v>
      </c>
      <c r="S45" s="86">
        <v>0</v>
      </c>
      <c r="T45" s="183" t="str">
        <f t="shared" si="16"/>
        <v xml:space="preserve">  190, // #EnvEna &lt;drb&gt; </v>
      </c>
      <c r="Y45" s="140" t="str">
        <f t="shared" si="17"/>
        <v xml:space="preserve">  23, //  #1 Ende Dimmer Menu</v>
      </c>
      <c r="AB45" s="9"/>
    </row>
    <row r="46" spans="1:28" x14ac:dyDescent="0.2">
      <c r="A46" s="18">
        <f t="shared" si="5"/>
        <v>44</v>
      </c>
      <c r="B46" s="172" t="s">
        <v>1453</v>
      </c>
      <c r="C46" s="9">
        <v>1158</v>
      </c>
      <c r="D46" s="9" t="s">
        <v>330</v>
      </c>
      <c r="E46" s="9">
        <v>1</v>
      </c>
      <c r="F46" s="73" t="s">
        <v>1879</v>
      </c>
      <c r="G46" s="33"/>
      <c r="H46" s="25" t="str">
        <f t="shared" si="10"/>
        <v xml:space="preserve">  ts_preset_0, // #44 EnvEna ToDry </v>
      </c>
      <c r="I46" s="11" t="str">
        <f t="shared" si="11"/>
        <v xml:space="preserve">  t_boolean, // #44 EnvEna ToDry </v>
      </c>
      <c r="J46" s="12" t="str">
        <f t="shared" si="12"/>
        <v xml:space="preserve">  1158, // #44 EnvEna ToDry </v>
      </c>
      <c r="K46" s="13" t="str">
        <f t="shared" si="15"/>
        <v xml:space="preserve">  'EnvEna ToDry ',  // #44 </v>
      </c>
      <c r="L46" s="9">
        <v>1</v>
      </c>
      <c r="M46" s="140">
        <v>0</v>
      </c>
      <c r="N46" s="90">
        <v>1</v>
      </c>
      <c r="O46" s="91">
        <v>1</v>
      </c>
      <c r="P46" s="142">
        <v>1</v>
      </c>
      <c r="Q46" s="86">
        <v>1</v>
      </c>
      <c r="R46" s="87">
        <v>0</v>
      </c>
      <c r="S46" s="86">
        <v>0</v>
      </c>
      <c r="T46" s="183" t="str">
        <f t="shared" si="16"/>
        <v xml:space="preserve">  188, // #EnvEna ToDry </v>
      </c>
      <c r="Y46" s="140" t="str">
        <f t="shared" si="17"/>
        <v xml:space="preserve">  63, //  #2 Ende Upper Menu</v>
      </c>
      <c r="AB46" s="9"/>
    </row>
    <row r="47" spans="1:28" x14ac:dyDescent="0.2">
      <c r="A47" s="18">
        <f t="shared" si="5"/>
        <v>45</v>
      </c>
      <c r="B47" s="172" t="s">
        <v>1300</v>
      </c>
      <c r="C47" s="9">
        <v>1096</v>
      </c>
      <c r="D47" s="9" t="s">
        <v>1454</v>
      </c>
      <c r="E47" s="9">
        <v>125</v>
      </c>
      <c r="F47" s="73" t="s">
        <v>1879</v>
      </c>
      <c r="G47" s="33"/>
      <c r="H47" s="25" t="str">
        <f t="shared" si="10"/>
        <v xml:space="preserve">  ts_preset_0, // #45 EGenvDB 16   </v>
      </c>
      <c r="I47" s="11" t="str">
        <f t="shared" si="11"/>
        <v xml:space="preserve">  t_drawbar, // #45 EGenvDB 16   </v>
      </c>
      <c r="J47" s="12" t="str">
        <f t="shared" si="12"/>
        <v xml:space="preserve">  1096, // #45 EGenvDB 16   </v>
      </c>
      <c r="K47" s="13" t="str">
        <f t="shared" si="15"/>
        <v xml:space="preserve">  'EGenvDB 16   ',  // #45 </v>
      </c>
      <c r="L47" s="9">
        <v>1</v>
      </c>
      <c r="M47" s="140">
        <v>0</v>
      </c>
      <c r="N47" s="90">
        <v>1</v>
      </c>
      <c r="O47" s="91">
        <v>1</v>
      </c>
      <c r="P47" s="142">
        <v>1</v>
      </c>
      <c r="Q47" s="86">
        <v>1</v>
      </c>
      <c r="R47" s="87">
        <v>0</v>
      </c>
      <c r="S47" s="86">
        <v>0</v>
      </c>
      <c r="T47" s="183" t="str">
        <f t="shared" si="16"/>
        <v xml:space="preserve">  188, // #EGenvDB 16   </v>
      </c>
      <c r="Y47" s="140" t="str">
        <f t="shared" si="17"/>
        <v xml:space="preserve">  88, //  #3 Ende Lower Menu</v>
      </c>
      <c r="AB47" s="9"/>
    </row>
    <row r="48" spans="1:28" x14ac:dyDescent="0.2">
      <c r="A48" s="18">
        <f t="shared" si="5"/>
        <v>46</v>
      </c>
      <c r="B48" s="172" t="s">
        <v>1299</v>
      </c>
      <c r="C48" s="32">
        <f>C47+1</f>
        <v>1097</v>
      </c>
      <c r="D48" s="9" t="s">
        <v>1454</v>
      </c>
      <c r="E48" s="9">
        <v>125</v>
      </c>
      <c r="F48" s="73" t="s">
        <v>1879</v>
      </c>
      <c r="G48" s="33"/>
      <c r="H48" s="25" t="str">
        <f t="shared" si="10"/>
        <v xml:space="preserve">  ts_preset_0, // #46 EGenvDB 5 1/3</v>
      </c>
      <c r="I48" s="11" t="str">
        <f t="shared" si="11"/>
        <v xml:space="preserve">  t_drawbar, // #46 EGenvDB 5 1/3</v>
      </c>
      <c r="J48" s="12" t="str">
        <f t="shared" si="12"/>
        <v xml:space="preserve">  1097, // #46 EGenvDB 5 1/3</v>
      </c>
      <c r="K48" s="13" t="str">
        <f t="shared" si="15"/>
        <v xml:space="preserve">  'EGenvDB 5 1/3',  // #46 </v>
      </c>
      <c r="L48" s="9">
        <v>1</v>
      </c>
      <c r="M48" s="140">
        <v>0</v>
      </c>
      <c r="N48" s="90">
        <v>1</v>
      </c>
      <c r="O48" s="91">
        <v>1</v>
      </c>
      <c r="P48" s="142">
        <v>1</v>
      </c>
      <c r="Q48" s="86">
        <v>1</v>
      </c>
      <c r="R48" s="87">
        <v>0</v>
      </c>
      <c r="S48" s="86">
        <v>0</v>
      </c>
      <c r="T48" s="183" t="str">
        <f t="shared" si="16"/>
        <v xml:space="preserve">  188, // #EGenvDB 5 1/3</v>
      </c>
      <c r="Y48" s="140" t="str">
        <f t="shared" si="17"/>
        <v xml:space="preserve">  104, //  #4 Ende Pedal Menu</v>
      </c>
      <c r="AB48" s="9"/>
    </row>
    <row r="49" spans="1:28" x14ac:dyDescent="0.2">
      <c r="A49" s="18">
        <f t="shared" si="5"/>
        <v>47</v>
      </c>
      <c r="B49" s="172" t="s">
        <v>1298</v>
      </c>
      <c r="C49" s="32">
        <f t="shared" ref="C49:C58" si="18">C48+1</f>
        <v>1098</v>
      </c>
      <c r="D49" s="9" t="s">
        <v>1454</v>
      </c>
      <c r="E49" s="9">
        <v>125</v>
      </c>
      <c r="F49" s="73" t="s">
        <v>1879</v>
      </c>
      <c r="G49" s="33"/>
      <c r="H49" s="25" t="str">
        <f t="shared" si="10"/>
        <v xml:space="preserve">  ts_preset_0, // #47 EGenvDB 8    </v>
      </c>
      <c r="I49" s="11" t="str">
        <f t="shared" si="11"/>
        <v xml:space="preserve">  t_drawbar, // #47 EGenvDB 8    </v>
      </c>
      <c r="J49" s="12" t="str">
        <f t="shared" si="12"/>
        <v xml:space="preserve">  1098, // #47 EGenvDB 8    </v>
      </c>
      <c r="K49" s="13" t="str">
        <f t="shared" si="15"/>
        <v xml:space="preserve">  'EGenvDB 8    ',  // #47 </v>
      </c>
      <c r="L49" s="9">
        <v>1</v>
      </c>
      <c r="M49" s="140">
        <v>0</v>
      </c>
      <c r="N49" s="90">
        <v>1</v>
      </c>
      <c r="O49" s="91">
        <v>1</v>
      </c>
      <c r="P49" s="142">
        <v>1</v>
      </c>
      <c r="Q49" s="86">
        <v>1</v>
      </c>
      <c r="R49" s="87">
        <v>0</v>
      </c>
      <c r="S49" s="86">
        <v>0</v>
      </c>
      <c r="T49" s="183" t="str">
        <f t="shared" si="16"/>
        <v xml:space="preserve">  188, // #EGenvDB 8    </v>
      </c>
      <c r="Y49" s="140" t="str">
        <f t="shared" si="17"/>
        <v xml:space="preserve">  107, //  #5 Ende Reverb Menu</v>
      </c>
      <c r="AB49" s="9"/>
    </row>
    <row r="50" spans="1:28" x14ac:dyDescent="0.2">
      <c r="A50" s="18">
        <f t="shared" si="5"/>
        <v>48</v>
      </c>
      <c r="B50" s="172" t="s">
        <v>1297</v>
      </c>
      <c r="C50" s="32">
        <f t="shared" si="18"/>
        <v>1099</v>
      </c>
      <c r="D50" s="9" t="s">
        <v>1454</v>
      </c>
      <c r="E50" s="9">
        <v>125</v>
      </c>
      <c r="F50" s="73" t="s">
        <v>1879</v>
      </c>
      <c r="G50" s="33"/>
      <c r="H50" s="25" t="str">
        <f t="shared" si="10"/>
        <v xml:space="preserve">  ts_preset_0, // #48 EGenvDB 4    </v>
      </c>
      <c r="I50" s="11" t="str">
        <f t="shared" si="11"/>
        <v xml:space="preserve">  t_drawbar, // #48 EGenvDB 4    </v>
      </c>
      <c r="J50" s="12" t="str">
        <f t="shared" si="12"/>
        <v xml:space="preserve">  1099, // #48 EGenvDB 4    </v>
      </c>
      <c r="K50" s="13" t="str">
        <f t="shared" si="15"/>
        <v xml:space="preserve">  'EGenvDB 4    ',  // #48 </v>
      </c>
      <c r="L50" s="9">
        <v>1</v>
      </c>
      <c r="M50" s="140">
        <v>0</v>
      </c>
      <c r="N50" s="90">
        <v>1</v>
      </c>
      <c r="O50" s="91">
        <v>1</v>
      </c>
      <c r="P50" s="142">
        <v>1</v>
      </c>
      <c r="Q50" s="86">
        <v>1</v>
      </c>
      <c r="R50" s="87">
        <v>0</v>
      </c>
      <c r="S50" s="86">
        <v>0</v>
      </c>
      <c r="T50" s="183" t="str">
        <f t="shared" si="16"/>
        <v xml:space="preserve">  188, // #EGenvDB 4    </v>
      </c>
      <c r="Y50" s="140" t="str">
        <f t="shared" si="17"/>
        <v xml:space="preserve">  109, //  #6 Ende PHR Mode Menu</v>
      </c>
      <c r="AB50" s="9"/>
    </row>
    <row r="51" spans="1:28" x14ac:dyDescent="0.2">
      <c r="A51" s="18">
        <f t="shared" si="5"/>
        <v>49</v>
      </c>
      <c r="B51" s="172" t="s">
        <v>1296</v>
      </c>
      <c r="C51" s="32">
        <f t="shared" si="18"/>
        <v>1100</v>
      </c>
      <c r="D51" s="9" t="s">
        <v>1454</v>
      </c>
      <c r="E51" s="9">
        <v>125</v>
      </c>
      <c r="F51" s="73" t="s">
        <v>1879</v>
      </c>
      <c r="G51" s="33"/>
      <c r="H51" s="25" t="str">
        <f t="shared" si="10"/>
        <v xml:space="preserve">  ts_preset_0, // #49 EGenvDB 2 2/3</v>
      </c>
      <c r="I51" s="11" t="str">
        <f t="shared" si="11"/>
        <v xml:space="preserve">  t_drawbar, // #49 EGenvDB 2 2/3</v>
      </c>
      <c r="J51" s="12" t="str">
        <f t="shared" si="12"/>
        <v xml:space="preserve">  1100, // #49 EGenvDB 2 2/3</v>
      </c>
      <c r="K51" s="13" t="str">
        <f t="shared" si="15"/>
        <v xml:space="preserve">  'EGenvDB 2 2/3',  // #49 </v>
      </c>
      <c r="L51" s="9">
        <v>1</v>
      </c>
      <c r="M51" s="140">
        <v>0</v>
      </c>
      <c r="N51" s="90">
        <v>1</v>
      </c>
      <c r="O51" s="91">
        <v>1</v>
      </c>
      <c r="P51" s="142">
        <v>1</v>
      </c>
      <c r="Q51" s="86">
        <v>1</v>
      </c>
      <c r="R51" s="87">
        <v>0</v>
      </c>
      <c r="S51" s="86">
        <v>0</v>
      </c>
      <c r="T51" s="183" t="str">
        <f t="shared" si="16"/>
        <v xml:space="preserve">  188, // #EGenvDB 2 2/3</v>
      </c>
      <c r="Y51" s="140" t="str">
        <f t="shared" si="17"/>
        <v xml:space="preserve">  130, //  #7 Ende Audio Menu</v>
      </c>
      <c r="AB51" s="9"/>
    </row>
    <row r="52" spans="1:28" x14ac:dyDescent="0.2">
      <c r="A52" s="18">
        <f t="shared" si="5"/>
        <v>50</v>
      </c>
      <c r="B52" s="172" t="s">
        <v>1295</v>
      </c>
      <c r="C52" s="32">
        <f t="shared" si="18"/>
        <v>1101</v>
      </c>
      <c r="D52" s="9" t="s">
        <v>1454</v>
      </c>
      <c r="E52" s="9">
        <v>125</v>
      </c>
      <c r="F52" s="73" t="s">
        <v>1879</v>
      </c>
      <c r="G52" s="33"/>
      <c r="H52" s="25" t="str">
        <f t="shared" si="10"/>
        <v xml:space="preserve">  ts_preset_0, // #50 EGenvDB 2    </v>
      </c>
      <c r="I52" s="11" t="str">
        <f t="shared" si="11"/>
        <v xml:space="preserve">  t_drawbar, // #50 EGenvDB 2    </v>
      </c>
      <c r="J52" s="12" t="str">
        <f t="shared" si="12"/>
        <v xml:space="preserve">  1101, // #50 EGenvDB 2    </v>
      </c>
      <c r="K52" s="13" t="str">
        <f t="shared" si="15"/>
        <v xml:space="preserve">  'EGenvDB 2    ',  // #50 </v>
      </c>
      <c r="L52" s="9">
        <v>1</v>
      </c>
      <c r="M52" s="140">
        <v>0</v>
      </c>
      <c r="N52" s="90">
        <v>1</v>
      </c>
      <c r="O52" s="91">
        <v>1</v>
      </c>
      <c r="P52" s="142">
        <v>1</v>
      </c>
      <c r="Q52" s="86">
        <v>1</v>
      </c>
      <c r="R52" s="87">
        <v>0</v>
      </c>
      <c r="S52" s="86">
        <v>0</v>
      </c>
      <c r="T52" s="183" t="str">
        <f t="shared" si="16"/>
        <v xml:space="preserve">  188, // #EGenvDB 2    </v>
      </c>
      <c r="Y52" s="140" t="str">
        <f t="shared" si="17"/>
        <v xml:space="preserve">  137, //  #8 Ende Percussion Menu</v>
      </c>
      <c r="AB52" s="9"/>
    </row>
    <row r="53" spans="1:28" x14ac:dyDescent="0.2">
      <c r="A53" s="18">
        <f t="shared" si="5"/>
        <v>51</v>
      </c>
      <c r="B53" s="172" t="s">
        <v>1294</v>
      </c>
      <c r="C53" s="32">
        <f t="shared" si="18"/>
        <v>1102</v>
      </c>
      <c r="D53" s="9" t="s">
        <v>1454</v>
      </c>
      <c r="E53" s="9">
        <v>125</v>
      </c>
      <c r="F53" s="73" t="s">
        <v>1879</v>
      </c>
      <c r="G53" s="33"/>
      <c r="H53" s="25" t="str">
        <f t="shared" si="10"/>
        <v xml:space="preserve">  ts_preset_0, // #51 EGenvDB 1 3/5</v>
      </c>
      <c r="I53" s="11" t="str">
        <f t="shared" si="11"/>
        <v xml:space="preserve">  t_drawbar, // #51 EGenvDB 1 3/5</v>
      </c>
      <c r="J53" s="12" t="str">
        <f t="shared" si="12"/>
        <v xml:space="preserve">  1102, // #51 EGenvDB 1 3/5</v>
      </c>
      <c r="K53" s="13" t="str">
        <f t="shared" si="15"/>
        <v xml:space="preserve">  'EGenvDB 1 3/5',  // #51 </v>
      </c>
      <c r="L53" s="9">
        <v>1</v>
      </c>
      <c r="M53" s="140">
        <v>0</v>
      </c>
      <c r="N53" s="90">
        <v>1</v>
      </c>
      <c r="O53" s="91">
        <v>1</v>
      </c>
      <c r="P53" s="142">
        <v>1</v>
      </c>
      <c r="Q53" s="86">
        <v>1</v>
      </c>
      <c r="R53" s="87">
        <v>0</v>
      </c>
      <c r="S53" s="86">
        <v>0</v>
      </c>
      <c r="T53" s="183" t="str">
        <f t="shared" si="16"/>
        <v xml:space="preserve">  188, // #EGenvDB 1 3/5</v>
      </c>
      <c r="Y53" s="140" t="str">
        <f t="shared" si="17"/>
        <v xml:space="preserve">  148, //  #9 Ende Rotary Menu</v>
      </c>
      <c r="AB53" s="9"/>
    </row>
    <row r="54" spans="1:28" x14ac:dyDescent="0.2">
      <c r="A54" s="18">
        <f t="shared" si="5"/>
        <v>52</v>
      </c>
      <c r="B54" s="172" t="s">
        <v>1293</v>
      </c>
      <c r="C54" s="32">
        <f t="shared" si="18"/>
        <v>1103</v>
      </c>
      <c r="D54" s="9" t="s">
        <v>1454</v>
      </c>
      <c r="E54" s="9">
        <v>125</v>
      </c>
      <c r="F54" s="73" t="s">
        <v>1879</v>
      </c>
      <c r="G54" s="33"/>
      <c r="H54" s="25" t="str">
        <f t="shared" si="10"/>
        <v xml:space="preserve">  ts_preset_0, // #52 EGenvDB 1 1/3</v>
      </c>
      <c r="I54" s="11" t="str">
        <f t="shared" si="11"/>
        <v xml:space="preserve">  t_drawbar, // #52 EGenvDB 1 1/3</v>
      </c>
      <c r="J54" s="12" t="str">
        <f t="shared" si="12"/>
        <v xml:space="preserve">  1103, // #52 EGenvDB 1 1/3</v>
      </c>
      <c r="K54" s="13" t="str">
        <f t="shared" si="15"/>
        <v xml:space="preserve">  'EGenvDB 1 1/3',  // #52 </v>
      </c>
      <c r="L54" s="9">
        <v>1</v>
      </c>
      <c r="M54" s="140">
        <v>0</v>
      </c>
      <c r="N54" s="90">
        <v>1</v>
      </c>
      <c r="O54" s="91">
        <v>1</v>
      </c>
      <c r="P54" s="142">
        <v>1</v>
      </c>
      <c r="Q54" s="86">
        <v>1</v>
      </c>
      <c r="R54" s="87">
        <v>0</v>
      </c>
      <c r="S54" s="86">
        <v>0</v>
      </c>
      <c r="T54" s="183" t="str">
        <f t="shared" si="16"/>
        <v xml:space="preserve">  188, // #EGenvDB 1 1/3</v>
      </c>
      <c r="Y54" s="140" t="str">
        <f t="shared" si="17"/>
        <v xml:space="preserve">  159, //  #10 Ende MIDI/Split Menu</v>
      </c>
      <c r="AB54" s="9"/>
    </row>
    <row r="55" spans="1:28" x14ac:dyDescent="0.2">
      <c r="A55" s="18">
        <f t="shared" si="5"/>
        <v>53</v>
      </c>
      <c r="B55" s="172" t="s">
        <v>1292</v>
      </c>
      <c r="C55" s="32">
        <f t="shared" si="18"/>
        <v>1104</v>
      </c>
      <c r="D55" s="9" t="s">
        <v>1454</v>
      </c>
      <c r="E55" s="9">
        <v>125</v>
      </c>
      <c r="F55" s="73" t="s">
        <v>1879</v>
      </c>
      <c r="G55" s="33"/>
      <c r="H55" s="25" t="str">
        <f t="shared" si="10"/>
        <v xml:space="preserve">  ts_preset_0, // #53 EGenvDB 1    </v>
      </c>
      <c r="I55" s="11" t="str">
        <f t="shared" si="11"/>
        <v xml:space="preserve">  t_drawbar, // #53 EGenvDB 1    </v>
      </c>
      <c r="J55" s="12" t="str">
        <f t="shared" si="12"/>
        <v xml:space="preserve">  1104, // #53 EGenvDB 1    </v>
      </c>
      <c r="K55" s="13" t="str">
        <f t="shared" si="15"/>
        <v xml:space="preserve">  'EGenvDB 1    ',  // #53 </v>
      </c>
      <c r="L55" s="9">
        <v>1</v>
      </c>
      <c r="M55" s="140">
        <v>0</v>
      </c>
      <c r="N55" s="90">
        <v>1</v>
      </c>
      <c r="O55" s="91">
        <v>1</v>
      </c>
      <c r="P55" s="142">
        <v>1</v>
      </c>
      <c r="Q55" s="86">
        <v>1</v>
      </c>
      <c r="R55" s="87">
        <v>0</v>
      </c>
      <c r="S55" s="86">
        <v>0</v>
      </c>
      <c r="T55" s="183" t="str">
        <f t="shared" si="16"/>
        <v xml:space="preserve">  188, // #EGenvDB 1    </v>
      </c>
      <c r="Y55" s="140" t="str">
        <f t="shared" si="17"/>
        <v xml:space="preserve">  174, //  #11 Ende Vib/Chorus Menu</v>
      </c>
      <c r="AB55" s="9"/>
    </row>
    <row r="56" spans="1:28" x14ac:dyDescent="0.2">
      <c r="A56" s="18">
        <f t="shared" si="5"/>
        <v>54</v>
      </c>
      <c r="B56" s="172" t="s">
        <v>1291</v>
      </c>
      <c r="C56" s="32">
        <f t="shared" si="18"/>
        <v>1105</v>
      </c>
      <c r="D56" s="9" t="s">
        <v>1454</v>
      </c>
      <c r="E56" s="9">
        <v>125</v>
      </c>
      <c r="F56" s="73" t="s">
        <v>1879</v>
      </c>
      <c r="G56" s="33"/>
      <c r="H56" s="25" t="str">
        <f t="shared" si="10"/>
        <v xml:space="preserve">  ts_preset_0, // #54 EGenvDB Mix 1</v>
      </c>
      <c r="I56" s="11" t="str">
        <f t="shared" si="11"/>
        <v xml:space="preserve">  t_drawbar, // #54 EGenvDB Mix 1</v>
      </c>
      <c r="J56" s="12" t="str">
        <f t="shared" si="12"/>
        <v xml:space="preserve">  1105, // #54 EGenvDB Mix 1</v>
      </c>
      <c r="K56" s="13" t="str">
        <f t="shared" si="15"/>
        <v xml:space="preserve">  'EGenvDB Mix 1',  // #54 </v>
      </c>
      <c r="L56" s="9">
        <v>1</v>
      </c>
      <c r="M56" s="140">
        <v>0</v>
      </c>
      <c r="N56" s="90">
        <v>1</v>
      </c>
      <c r="O56" s="91">
        <v>1</v>
      </c>
      <c r="P56" s="142">
        <v>1</v>
      </c>
      <c r="Q56" s="86">
        <v>1</v>
      </c>
      <c r="R56" s="87">
        <v>0</v>
      </c>
      <c r="S56" s="86">
        <v>0</v>
      </c>
      <c r="T56" s="183" t="str">
        <f t="shared" si="16"/>
        <v xml:space="preserve">  188, // #EGenvDB Mix 1</v>
      </c>
      <c r="Y56" s="140" t="str">
        <f>CONCATENATE("  ",V40-1,"  //  #",X39," Ende ",W39)</f>
        <v xml:space="preserve">  193  //  #12 Ende Organ Setup Menu</v>
      </c>
      <c r="AB56" s="9"/>
    </row>
    <row r="57" spans="1:28" x14ac:dyDescent="0.2">
      <c r="A57" s="18">
        <f t="shared" si="5"/>
        <v>55</v>
      </c>
      <c r="B57" s="172" t="s">
        <v>1290</v>
      </c>
      <c r="C57" s="32">
        <f t="shared" si="18"/>
        <v>1106</v>
      </c>
      <c r="D57" s="9" t="s">
        <v>1454</v>
      </c>
      <c r="E57" s="9">
        <v>125</v>
      </c>
      <c r="F57" s="73" t="s">
        <v>1879</v>
      </c>
      <c r="G57" s="33"/>
      <c r="H57" s="25" t="str">
        <f t="shared" si="10"/>
        <v xml:space="preserve">  ts_preset_0, // #55 EGenvDB Mix 2</v>
      </c>
      <c r="I57" s="11" t="str">
        <f t="shared" si="11"/>
        <v xml:space="preserve">  t_drawbar, // #55 EGenvDB Mix 2</v>
      </c>
      <c r="J57" s="12" t="str">
        <f t="shared" si="12"/>
        <v xml:space="preserve">  1106, // #55 EGenvDB Mix 2</v>
      </c>
      <c r="K57" s="13" t="str">
        <f t="shared" si="15"/>
        <v xml:space="preserve">  'EGenvDB Mix 2',  // #55 </v>
      </c>
      <c r="L57" s="9">
        <v>1</v>
      </c>
      <c r="M57" s="140">
        <v>0</v>
      </c>
      <c r="N57" s="90">
        <v>1</v>
      </c>
      <c r="O57" s="91">
        <v>1</v>
      </c>
      <c r="P57" s="142">
        <v>1</v>
      </c>
      <c r="Q57" s="86">
        <v>1</v>
      </c>
      <c r="R57" s="87">
        <v>0</v>
      </c>
      <c r="S57" s="86">
        <v>0</v>
      </c>
      <c r="T57" s="183" t="str">
        <f t="shared" si="16"/>
        <v xml:space="preserve">  188, // #EGenvDB Mix 2</v>
      </c>
      <c r="Y57" s="140" t="s">
        <v>285</v>
      </c>
      <c r="AB57" s="9"/>
    </row>
    <row r="58" spans="1:28" x14ac:dyDescent="0.2">
      <c r="A58" s="18">
        <f t="shared" si="5"/>
        <v>56</v>
      </c>
      <c r="B58" s="172" t="s">
        <v>1289</v>
      </c>
      <c r="C58" s="32">
        <f t="shared" si="18"/>
        <v>1107</v>
      </c>
      <c r="D58" s="9" t="s">
        <v>1454</v>
      </c>
      <c r="E58" s="9">
        <v>125</v>
      </c>
      <c r="F58" s="73" t="s">
        <v>1879</v>
      </c>
      <c r="G58" s="33"/>
      <c r="H58" s="25" t="str">
        <f t="shared" si="10"/>
        <v xml:space="preserve">  ts_preset_0, // #56 EGenvDB Mix 3</v>
      </c>
      <c r="I58" s="11" t="str">
        <f t="shared" si="11"/>
        <v xml:space="preserve">  t_drawbar, // #56 EGenvDB Mix 3</v>
      </c>
      <c r="J58" s="12" t="str">
        <f t="shared" si="12"/>
        <v xml:space="preserve">  1107, // #56 EGenvDB Mix 3</v>
      </c>
      <c r="K58" s="13" t="str">
        <f t="shared" si="15"/>
        <v xml:space="preserve">  'EGenvDB Mix 3',  // #56 </v>
      </c>
      <c r="L58" s="9">
        <v>1</v>
      </c>
      <c r="M58" s="140">
        <v>0</v>
      </c>
      <c r="N58" s="90">
        <v>1</v>
      </c>
      <c r="O58" s="91">
        <v>1</v>
      </c>
      <c r="P58" s="142">
        <v>1</v>
      </c>
      <c r="Q58" s="86">
        <v>1</v>
      </c>
      <c r="R58" s="87">
        <v>0</v>
      </c>
      <c r="S58" s="86">
        <v>0</v>
      </c>
      <c r="T58" s="183" t="str">
        <f t="shared" si="16"/>
        <v xml:space="preserve">  188, // #EGenvDB Mix 3</v>
      </c>
      <c r="AB58" s="9"/>
    </row>
    <row r="59" spans="1:28" x14ac:dyDescent="0.2">
      <c r="A59" s="339">
        <f t="shared" si="5"/>
        <v>57</v>
      </c>
      <c r="B59" s="173" t="s">
        <v>1393</v>
      </c>
      <c r="C59" s="90">
        <v>1224</v>
      </c>
      <c r="D59" s="90" t="s">
        <v>1359</v>
      </c>
      <c r="E59" s="9">
        <v>125</v>
      </c>
      <c r="F59" s="222" t="s">
        <v>1878</v>
      </c>
      <c r="G59" s="33"/>
      <c r="H59" s="25" t="str">
        <f t="shared" si="10"/>
        <v xml:space="preserve">  ts_preset_1, // #57 UpperGM Prg 1</v>
      </c>
      <c r="I59" s="148" t="str">
        <f t="shared" si="11"/>
        <v xml:space="preserve">  t_gm_prg0, // #57 UpperGM Prg 1</v>
      </c>
      <c r="J59" s="149" t="str">
        <f t="shared" si="12"/>
        <v xml:space="preserve">  1224, // #57 UpperGM Prg 1</v>
      </c>
      <c r="K59" s="150" t="str">
        <f t="shared" si="15"/>
        <v xml:space="preserve">  'UpperGM Prg 1',  // #57 </v>
      </c>
      <c r="L59" s="9">
        <v>1</v>
      </c>
      <c r="M59" s="151">
        <v>1</v>
      </c>
      <c r="N59" s="90">
        <v>1</v>
      </c>
      <c r="O59" s="91">
        <v>1</v>
      </c>
      <c r="P59" s="142">
        <v>1</v>
      </c>
      <c r="Q59" s="91">
        <v>1</v>
      </c>
      <c r="R59" s="90">
        <v>1</v>
      </c>
      <c r="S59" s="91">
        <v>1</v>
      </c>
      <c r="T59" s="188" t="str">
        <f t="shared" si="16"/>
        <v xml:space="preserve">  255, // #UpperGM Prg 1</v>
      </c>
      <c r="Y59" s="338" t="s">
        <v>1828</v>
      </c>
      <c r="AB59" s="9"/>
    </row>
    <row r="60" spans="1:28" x14ac:dyDescent="0.2">
      <c r="A60" s="18">
        <f t="shared" si="5"/>
        <v>58</v>
      </c>
      <c r="B60" s="173" t="s">
        <v>1385</v>
      </c>
      <c r="C60" s="90">
        <v>1225</v>
      </c>
      <c r="D60" s="90" t="s">
        <v>1454</v>
      </c>
      <c r="E60" s="9">
        <v>125</v>
      </c>
      <c r="F60" s="222" t="s">
        <v>1878</v>
      </c>
      <c r="G60" s="33"/>
      <c r="H60" s="25" t="str">
        <f t="shared" si="10"/>
        <v xml:space="preserve">  ts_preset_1, // #58 UpperGM Lvl 1</v>
      </c>
      <c r="I60" s="148" t="str">
        <f t="shared" si="11"/>
        <v xml:space="preserve">  t_drawbar, // #58 UpperGM Lvl 1</v>
      </c>
      <c r="J60" s="149" t="str">
        <f t="shared" si="12"/>
        <v xml:space="preserve">  1225, // #58 UpperGM Lvl 1</v>
      </c>
      <c r="K60" s="150" t="str">
        <f t="shared" si="15"/>
        <v xml:space="preserve">  'UpperGM Lvl 1',  // #58 </v>
      </c>
      <c r="L60" s="9">
        <v>1</v>
      </c>
      <c r="M60" s="151">
        <v>1</v>
      </c>
      <c r="N60" s="90">
        <v>1</v>
      </c>
      <c r="O60" s="91">
        <v>1</v>
      </c>
      <c r="P60" s="142">
        <v>1</v>
      </c>
      <c r="Q60" s="91">
        <v>1</v>
      </c>
      <c r="R60" s="90">
        <v>1</v>
      </c>
      <c r="S60" s="91">
        <v>1</v>
      </c>
      <c r="T60" s="188" t="str">
        <f t="shared" si="16"/>
        <v xml:space="preserve">  255, // #UpperGM Lvl 1</v>
      </c>
      <c r="Y60" s="140" t="str">
        <f>CONCATENATE("c_MenuLen: byte = ",A197,";")</f>
        <v>c_MenuLen: byte = 193;</v>
      </c>
      <c r="AB60" s="9"/>
    </row>
    <row r="61" spans="1:28" x14ac:dyDescent="0.2">
      <c r="A61" s="18">
        <f t="shared" si="5"/>
        <v>59</v>
      </c>
      <c r="B61" s="173" t="s">
        <v>1390</v>
      </c>
      <c r="C61" s="90">
        <v>1226</v>
      </c>
      <c r="D61" s="90" t="s">
        <v>329</v>
      </c>
      <c r="E61" s="9">
        <v>5</v>
      </c>
      <c r="F61" s="222" t="s">
        <v>1878</v>
      </c>
      <c r="G61" s="33"/>
      <c r="H61" s="25" t="str">
        <f t="shared" ref="H61:H92" si="19">CONCATENATE("  ",F61,", // #",A61," ",B61)</f>
        <v xml:space="preserve">  ts_preset_1, // #59 UpperGM Hrm 1</v>
      </c>
      <c r="I61" s="148" t="str">
        <f t="shared" ref="I61:I92" si="20">CONCATENATE("  ",D61,", // #",A61," ",B61)</f>
        <v xml:space="preserve">  t_numeric, // #59 UpperGM Hrm 1</v>
      </c>
      <c r="J61" s="149" t="str">
        <f t="shared" ref="J61:J92" si="21">CONCATENATE("  ",C61,", // #",A61," ",B61)</f>
        <v xml:space="preserve">  1226, // #59 UpperGM Hrm 1</v>
      </c>
      <c r="K61" s="150" t="str">
        <f t="shared" si="15"/>
        <v xml:space="preserve">  'UpperGM Hrm 1',  // #59 </v>
      </c>
      <c r="L61" s="9">
        <v>1</v>
      </c>
      <c r="M61" s="151">
        <v>1</v>
      </c>
      <c r="N61" s="90">
        <v>1</v>
      </c>
      <c r="O61" s="91">
        <v>1</v>
      </c>
      <c r="P61" s="142">
        <v>1</v>
      </c>
      <c r="Q61" s="91">
        <v>1</v>
      </c>
      <c r="R61" s="90">
        <v>1</v>
      </c>
      <c r="S61" s="91">
        <v>1</v>
      </c>
      <c r="T61" s="188" t="str">
        <f t="shared" si="16"/>
        <v xml:space="preserve">  255, // #UpperGM Hrm 1</v>
      </c>
      <c r="Y61" s="140" t="s">
        <v>1826</v>
      </c>
      <c r="AB61" s="9"/>
    </row>
    <row r="62" spans="1:28" x14ac:dyDescent="0.2">
      <c r="A62" s="339">
        <f t="shared" si="5"/>
        <v>60</v>
      </c>
      <c r="B62" s="173" t="s">
        <v>1394</v>
      </c>
      <c r="C62" s="90">
        <v>1227</v>
      </c>
      <c r="D62" s="90" t="s">
        <v>1361</v>
      </c>
      <c r="E62" s="9">
        <v>125</v>
      </c>
      <c r="F62" s="222" t="s">
        <v>1878</v>
      </c>
      <c r="G62" s="33"/>
      <c r="H62" s="25" t="str">
        <f t="shared" si="19"/>
        <v xml:space="preserve">  ts_preset_1, // #60 UpperGM Prg 2</v>
      </c>
      <c r="I62" s="148" t="str">
        <f t="shared" si="20"/>
        <v xml:space="preserve">  t_gm_prg4, // #60 UpperGM Prg 2</v>
      </c>
      <c r="J62" s="149" t="str">
        <f t="shared" si="21"/>
        <v xml:space="preserve">  1227, // #60 UpperGM Prg 2</v>
      </c>
      <c r="K62" s="150" t="str">
        <f t="shared" si="15"/>
        <v xml:space="preserve">  'UpperGM Prg 2',  // #60 </v>
      </c>
      <c r="L62" s="9">
        <v>1</v>
      </c>
      <c r="M62" s="151">
        <v>0</v>
      </c>
      <c r="N62" s="90">
        <v>1</v>
      </c>
      <c r="O62" s="91">
        <v>1</v>
      </c>
      <c r="P62" s="142">
        <v>1</v>
      </c>
      <c r="Q62" s="91">
        <v>1</v>
      </c>
      <c r="R62" s="90">
        <v>1</v>
      </c>
      <c r="S62" s="91">
        <v>1</v>
      </c>
      <c r="T62" s="188" t="str">
        <f t="shared" si="16"/>
        <v xml:space="preserve">  191, // #UpperGM Prg 2</v>
      </c>
      <c r="Y62" s="140" t="str">
        <f>CONCATENATE("c_MenuCommonPreset: Byte = ",A2,";")</f>
        <v>c_MenuCommonPreset: Byte = 0;</v>
      </c>
      <c r="AB62" s="9"/>
    </row>
    <row r="63" spans="1:28" x14ac:dyDescent="0.2">
      <c r="A63" s="18">
        <f t="shared" si="5"/>
        <v>61</v>
      </c>
      <c r="B63" s="173" t="s">
        <v>1384</v>
      </c>
      <c r="C63" s="90">
        <v>1228</v>
      </c>
      <c r="D63" s="90" t="s">
        <v>1454</v>
      </c>
      <c r="E63" s="9">
        <v>125</v>
      </c>
      <c r="F63" s="222" t="s">
        <v>1878</v>
      </c>
      <c r="G63" s="33"/>
      <c r="H63" s="25" t="str">
        <f t="shared" si="19"/>
        <v xml:space="preserve">  ts_preset_1, // #61 UpperGM Lvl 2</v>
      </c>
      <c r="I63" s="148" t="str">
        <f t="shared" si="20"/>
        <v xml:space="preserve">  t_drawbar, // #61 UpperGM Lvl 2</v>
      </c>
      <c r="J63" s="149" t="str">
        <f t="shared" si="21"/>
        <v xml:space="preserve">  1228, // #61 UpperGM Lvl 2</v>
      </c>
      <c r="K63" s="150" t="str">
        <f t="shared" si="15"/>
        <v xml:space="preserve">  'UpperGM Lvl 2',  // #61 </v>
      </c>
      <c r="L63" s="9">
        <v>1</v>
      </c>
      <c r="M63" s="151">
        <v>0</v>
      </c>
      <c r="N63" s="90">
        <v>1</v>
      </c>
      <c r="O63" s="91">
        <v>1</v>
      </c>
      <c r="P63" s="142">
        <v>1</v>
      </c>
      <c r="Q63" s="91">
        <v>1</v>
      </c>
      <c r="R63" s="90">
        <v>1</v>
      </c>
      <c r="S63" s="91">
        <v>1</v>
      </c>
      <c r="T63" s="188" t="str">
        <f t="shared" si="16"/>
        <v xml:space="preserve">  191, // #UpperGM Lvl 2</v>
      </c>
      <c r="Y63" s="140" t="str">
        <f>CONCATENATE("c_MainMenuStart: Byte = ",A2,";")</f>
        <v>c_MainMenuStart: Byte = 0;</v>
      </c>
      <c r="AB63" s="9"/>
    </row>
    <row r="64" spans="1:28" x14ac:dyDescent="0.2">
      <c r="A64" s="18">
        <f t="shared" si="5"/>
        <v>62</v>
      </c>
      <c r="B64" s="173" t="s">
        <v>1392</v>
      </c>
      <c r="C64" s="90">
        <v>1229</v>
      </c>
      <c r="D64" s="90" t="s">
        <v>329</v>
      </c>
      <c r="E64" s="9">
        <v>5</v>
      </c>
      <c r="F64" s="222" t="s">
        <v>1878</v>
      </c>
      <c r="G64" s="33"/>
      <c r="H64" s="25" t="str">
        <f t="shared" si="19"/>
        <v xml:space="preserve">  ts_preset_1, // #62 UpperGM Harm2</v>
      </c>
      <c r="I64" s="148" t="str">
        <f t="shared" si="20"/>
        <v xml:space="preserve">  t_numeric, // #62 UpperGM Harm2</v>
      </c>
      <c r="J64" s="149" t="str">
        <f t="shared" si="21"/>
        <v xml:space="preserve">  1229, // #62 UpperGM Harm2</v>
      </c>
      <c r="K64" s="150" t="str">
        <f t="shared" si="15"/>
        <v xml:space="preserve">  'UpperGM Harm2',  // #62 </v>
      </c>
      <c r="L64" s="9">
        <v>1</v>
      </c>
      <c r="M64" s="151">
        <v>0</v>
      </c>
      <c r="N64" s="90">
        <v>1</v>
      </c>
      <c r="O64" s="91">
        <v>1</v>
      </c>
      <c r="P64" s="142">
        <v>1</v>
      </c>
      <c r="Q64" s="91">
        <v>1</v>
      </c>
      <c r="R64" s="90">
        <v>1</v>
      </c>
      <c r="S64" s="91">
        <v>1</v>
      </c>
      <c r="T64" s="188" t="str">
        <f t="shared" si="16"/>
        <v xml:space="preserve">  191, // #UpperGM Harm2</v>
      </c>
      <c r="Y64" s="140" t="str">
        <f>CONCATENATE("c_MainMenuEnd: Byte = ",A22,";")</f>
        <v>c_MainMenuEnd: Byte = 20;</v>
      </c>
      <c r="AB64" s="9"/>
    </row>
    <row r="65" spans="1:28" x14ac:dyDescent="0.2">
      <c r="A65" s="18">
        <f t="shared" ref="A65:A129" si="22">A64+1</f>
        <v>63</v>
      </c>
      <c r="B65" s="173" t="s">
        <v>1391</v>
      </c>
      <c r="C65" s="90">
        <v>1230</v>
      </c>
      <c r="D65" s="90" t="s">
        <v>340</v>
      </c>
      <c r="E65" s="9">
        <v>15</v>
      </c>
      <c r="F65" s="222" t="s">
        <v>1878</v>
      </c>
      <c r="G65" s="33"/>
      <c r="H65" s="25" t="str">
        <f t="shared" si="19"/>
        <v xml:space="preserve">  ts_preset_1, // #63 UpperGM Detn2</v>
      </c>
      <c r="I65" s="148" t="str">
        <f t="shared" si="20"/>
        <v xml:space="preserve">  t_tuning, // #63 UpperGM Detn2</v>
      </c>
      <c r="J65" s="149" t="str">
        <f t="shared" si="21"/>
        <v xml:space="preserve">  1230, // #63 UpperGM Detn2</v>
      </c>
      <c r="K65" s="150" t="str">
        <f t="shared" si="15"/>
        <v xml:space="preserve">  'UpperGM Detn2',  // #63 </v>
      </c>
      <c r="L65" s="9">
        <v>1</v>
      </c>
      <c r="M65" s="151">
        <v>0</v>
      </c>
      <c r="N65" s="90">
        <v>1</v>
      </c>
      <c r="O65" s="91">
        <v>1</v>
      </c>
      <c r="P65" s="142">
        <v>1</v>
      </c>
      <c r="Q65" s="91">
        <v>1</v>
      </c>
      <c r="R65" s="90">
        <v>1</v>
      </c>
      <c r="S65" s="91">
        <v>1</v>
      </c>
      <c r="T65" s="188" t="str">
        <f t="shared" si="16"/>
        <v xml:space="preserve">  191, // #UpperGM Detn2</v>
      </c>
      <c r="Y65" s="140" t="str">
        <f>CONCATENATE("c_PercMenu: Byte = ",A12,";")</f>
        <v>c_PercMenu: Byte = 10;</v>
      </c>
      <c r="AB65" s="9"/>
    </row>
    <row r="66" spans="1:28" x14ac:dyDescent="0.2">
      <c r="A66" s="18">
        <f t="shared" si="22"/>
        <v>64</v>
      </c>
      <c r="B66" s="196" t="s">
        <v>302</v>
      </c>
      <c r="C66" s="9">
        <v>1016</v>
      </c>
      <c r="D66" s="9" t="s">
        <v>1454</v>
      </c>
      <c r="E66" s="9">
        <v>125</v>
      </c>
      <c r="F66" s="448" t="s">
        <v>1302</v>
      </c>
      <c r="G66" s="446" t="s">
        <v>2763</v>
      </c>
      <c r="H66" s="25" t="str">
        <f t="shared" si="19"/>
        <v xml:space="preserve">  ts_voice_lwr, // #64 LowerDB 16   </v>
      </c>
      <c r="I66" s="11" t="str">
        <f t="shared" si="20"/>
        <v xml:space="preserve">  t_drawbar, // #64 LowerDB 16   </v>
      </c>
      <c r="J66" s="12" t="str">
        <f t="shared" si="21"/>
        <v xml:space="preserve">  1016, // #64 LowerDB 16   </v>
      </c>
      <c r="K66" s="13" t="str">
        <f t="shared" ref="K66:K97" si="23">CONCATENATE("  '",B66,"',  // #",A66," ")</f>
        <v xml:space="preserve">  'LowerDB 16   ',  // #64 </v>
      </c>
      <c r="L66" s="9">
        <v>1</v>
      </c>
      <c r="M66" s="140">
        <v>1</v>
      </c>
      <c r="N66" s="90">
        <v>0</v>
      </c>
      <c r="O66" s="91">
        <v>0</v>
      </c>
      <c r="P66" s="142">
        <v>1</v>
      </c>
      <c r="Q66" s="86">
        <v>1</v>
      </c>
      <c r="R66" s="87">
        <v>1</v>
      </c>
      <c r="S66" s="86">
        <v>1</v>
      </c>
      <c r="T66" s="183" t="str">
        <f t="shared" ref="T66:T97" si="24">CONCATENATE("  ",L66*128+M66*64+N66*32+O66*16+P66*8+Q66*4+R66*2+S66,", // #",B66)</f>
        <v xml:space="preserve">  207, // #LowerDB 16   </v>
      </c>
      <c r="Y66" s="140" t="str">
        <f>CONCATENATE("c_OrganPreconfigMenu: Byte = ",A20,";")</f>
        <v>c_OrganPreconfigMenu: Byte = 18;</v>
      </c>
      <c r="AB66" s="9"/>
    </row>
    <row r="67" spans="1:28" x14ac:dyDescent="0.2">
      <c r="A67" s="18">
        <f t="shared" si="22"/>
        <v>65</v>
      </c>
      <c r="B67" s="164" t="s">
        <v>303</v>
      </c>
      <c r="C67" s="32">
        <f t="shared" ref="C67:C77" si="25">C66+1</f>
        <v>1017</v>
      </c>
      <c r="D67" s="9" t="s">
        <v>1454</v>
      </c>
      <c r="E67" s="9">
        <v>125</v>
      </c>
      <c r="F67" s="448" t="s">
        <v>1302</v>
      </c>
      <c r="G67" s="446" t="s">
        <v>2763</v>
      </c>
      <c r="H67" s="25" t="str">
        <f t="shared" si="19"/>
        <v xml:space="preserve">  ts_voice_lwr, // #65 LowerDB 5 1/3</v>
      </c>
      <c r="I67" s="11" t="str">
        <f t="shared" si="20"/>
        <v xml:space="preserve">  t_drawbar, // #65 LowerDB 5 1/3</v>
      </c>
      <c r="J67" s="12" t="str">
        <f t="shared" si="21"/>
        <v xml:space="preserve">  1017, // #65 LowerDB 5 1/3</v>
      </c>
      <c r="K67" s="13" t="str">
        <f t="shared" si="23"/>
        <v xml:space="preserve">  'LowerDB 5 1/3',  // #65 </v>
      </c>
      <c r="L67" s="9">
        <v>1</v>
      </c>
      <c r="M67" s="140">
        <v>1</v>
      </c>
      <c r="N67" s="90">
        <v>0</v>
      </c>
      <c r="O67" s="91">
        <v>0</v>
      </c>
      <c r="P67" s="142">
        <v>1</v>
      </c>
      <c r="Q67" s="86">
        <v>1</v>
      </c>
      <c r="R67" s="87">
        <v>1</v>
      </c>
      <c r="S67" s="86">
        <v>1</v>
      </c>
      <c r="T67" s="183" t="str">
        <f t="shared" si="24"/>
        <v xml:space="preserve">  207, // #LowerDB 5 1/3</v>
      </c>
      <c r="Y67" s="140" t="str">
        <f>CONCATENATE("c_GenTypeMenu: Byte = ",A178,";")</f>
        <v>c_GenTypeMenu: Byte = 176;</v>
      </c>
      <c r="AB67" s="9"/>
    </row>
    <row r="68" spans="1:28" x14ac:dyDescent="0.2">
      <c r="A68" s="18">
        <f t="shared" si="22"/>
        <v>66</v>
      </c>
      <c r="B68" s="164" t="s">
        <v>304</v>
      </c>
      <c r="C68" s="32">
        <f t="shared" si="25"/>
        <v>1018</v>
      </c>
      <c r="D68" s="9" t="s">
        <v>1454</v>
      </c>
      <c r="E68" s="9">
        <v>125</v>
      </c>
      <c r="F68" s="448" t="s">
        <v>1302</v>
      </c>
      <c r="G68" s="446" t="s">
        <v>2763</v>
      </c>
      <c r="H68" s="25" t="str">
        <f t="shared" si="19"/>
        <v xml:space="preserve">  ts_voice_lwr, // #66 LowerDB 8    </v>
      </c>
      <c r="I68" s="11" t="str">
        <f t="shared" si="20"/>
        <v xml:space="preserve">  t_drawbar, // #66 LowerDB 8    </v>
      </c>
      <c r="J68" s="12" t="str">
        <f t="shared" si="21"/>
        <v xml:space="preserve">  1018, // #66 LowerDB 8    </v>
      </c>
      <c r="K68" s="13" t="str">
        <f t="shared" si="23"/>
        <v xml:space="preserve">  'LowerDB 8    ',  // #66 </v>
      </c>
      <c r="L68" s="9">
        <v>1</v>
      </c>
      <c r="M68" s="140">
        <v>1</v>
      </c>
      <c r="N68" s="90">
        <v>0</v>
      </c>
      <c r="O68" s="91">
        <v>0</v>
      </c>
      <c r="P68" s="142">
        <v>1</v>
      </c>
      <c r="Q68" s="86">
        <v>1</v>
      </c>
      <c r="R68" s="87">
        <v>1</v>
      </c>
      <c r="S68" s="86">
        <v>1</v>
      </c>
      <c r="T68" s="183" t="str">
        <f t="shared" si="24"/>
        <v xml:space="preserve">  207, // #LowerDB 8    </v>
      </c>
      <c r="Y68" s="140" t="str">
        <f>CONCATENATE("c_VibSubmenuStart: Byte = ",A162,";")</f>
        <v>c_VibSubmenuStart: Byte = 160;</v>
      </c>
      <c r="AB68" s="9"/>
    </row>
    <row r="69" spans="1:28" x14ac:dyDescent="0.2">
      <c r="A69" s="18">
        <f t="shared" si="22"/>
        <v>67</v>
      </c>
      <c r="B69" s="164" t="s">
        <v>305</v>
      </c>
      <c r="C69" s="32">
        <f t="shared" si="25"/>
        <v>1019</v>
      </c>
      <c r="D69" s="9" t="s">
        <v>1454</v>
      </c>
      <c r="E69" s="9">
        <v>125</v>
      </c>
      <c r="F69" s="448" t="s">
        <v>1302</v>
      </c>
      <c r="G69" s="446" t="s">
        <v>2763</v>
      </c>
      <c r="H69" s="25" t="str">
        <f t="shared" si="19"/>
        <v xml:space="preserve">  ts_voice_lwr, // #67 LowerDB 4    </v>
      </c>
      <c r="I69" s="11" t="str">
        <f t="shared" si="20"/>
        <v xml:space="preserve">  t_drawbar, // #67 LowerDB 4    </v>
      </c>
      <c r="J69" s="12" t="str">
        <f t="shared" si="21"/>
        <v xml:space="preserve">  1019, // #67 LowerDB 4    </v>
      </c>
      <c r="K69" s="13" t="str">
        <f t="shared" si="23"/>
        <v xml:space="preserve">  'LowerDB 4    ',  // #67 </v>
      </c>
      <c r="L69" s="9">
        <v>1</v>
      </c>
      <c r="M69" s="140">
        <v>1</v>
      </c>
      <c r="N69" s="90">
        <v>0</v>
      </c>
      <c r="O69" s="91">
        <v>0</v>
      </c>
      <c r="P69" s="142">
        <v>1</v>
      </c>
      <c r="Q69" s="86">
        <v>1</v>
      </c>
      <c r="R69" s="87">
        <v>1</v>
      </c>
      <c r="S69" s="86">
        <v>1</v>
      </c>
      <c r="T69" s="183" t="str">
        <f t="shared" si="24"/>
        <v xml:space="preserve">  207, // #LowerDB 4    </v>
      </c>
      <c r="Y69" s="140" t="str">
        <f>CONCATENATE("c_VibSubmenuEnd: Byte = ",A176,";")</f>
        <v>c_VibSubmenuEnd: Byte = 174;</v>
      </c>
      <c r="AB69" s="9"/>
    </row>
    <row r="70" spans="1:28" x14ac:dyDescent="0.2">
      <c r="A70" s="18">
        <f t="shared" si="22"/>
        <v>68</v>
      </c>
      <c r="B70" s="164" t="s">
        <v>306</v>
      </c>
      <c r="C70" s="32">
        <f t="shared" si="25"/>
        <v>1020</v>
      </c>
      <c r="D70" s="9" t="s">
        <v>1454</v>
      </c>
      <c r="E70" s="9">
        <v>125</v>
      </c>
      <c r="F70" s="448" t="s">
        <v>1302</v>
      </c>
      <c r="G70" s="446" t="s">
        <v>2763</v>
      </c>
      <c r="H70" s="25" t="str">
        <f t="shared" si="19"/>
        <v xml:space="preserve">  ts_voice_lwr, // #68 LowerDB 2 2/3</v>
      </c>
      <c r="I70" s="11" t="str">
        <f t="shared" si="20"/>
        <v xml:space="preserve">  t_drawbar, // #68 LowerDB 2 2/3</v>
      </c>
      <c r="J70" s="12" t="str">
        <f t="shared" si="21"/>
        <v xml:space="preserve">  1020, // #68 LowerDB 2 2/3</v>
      </c>
      <c r="K70" s="13" t="str">
        <f t="shared" si="23"/>
        <v xml:space="preserve">  'LowerDB 2 2/3',  // #68 </v>
      </c>
      <c r="L70" s="9">
        <v>1</v>
      </c>
      <c r="M70" s="140">
        <v>1</v>
      </c>
      <c r="N70" s="90">
        <v>0</v>
      </c>
      <c r="O70" s="91">
        <v>0</v>
      </c>
      <c r="P70" s="142">
        <v>1</v>
      </c>
      <c r="Q70" s="86">
        <v>1</v>
      </c>
      <c r="R70" s="87">
        <v>1</v>
      </c>
      <c r="S70" s="86">
        <v>1</v>
      </c>
      <c r="T70" s="183" t="str">
        <f t="shared" si="24"/>
        <v xml:space="preserve">  207, // #LowerDB 2 2/3</v>
      </c>
      <c r="Y70" s="140" t="s">
        <v>1827</v>
      </c>
      <c r="AB70" s="9"/>
    </row>
    <row r="71" spans="1:28" x14ac:dyDescent="0.2">
      <c r="A71" s="18">
        <f t="shared" si="22"/>
        <v>69</v>
      </c>
      <c r="B71" s="164" t="s">
        <v>307</v>
      </c>
      <c r="C71" s="32">
        <f t="shared" si="25"/>
        <v>1021</v>
      </c>
      <c r="D71" s="9" t="s">
        <v>1454</v>
      </c>
      <c r="E71" s="9">
        <v>125</v>
      </c>
      <c r="F71" s="448" t="s">
        <v>1302</v>
      </c>
      <c r="G71" s="446" t="s">
        <v>2763</v>
      </c>
      <c r="H71" s="25" t="str">
        <f t="shared" si="19"/>
        <v xml:space="preserve">  ts_voice_lwr, // #69 LowerDB 2    </v>
      </c>
      <c r="I71" s="11" t="str">
        <f t="shared" si="20"/>
        <v xml:space="preserve">  t_drawbar, // #69 LowerDB 2    </v>
      </c>
      <c r="J71" s="12" t="str">
        <f t="shared" si="21"/>
        <v xml:space="preserve">  1021, // #69 LowerDB 2    </v>
      </c>
      <c r="K71" s="13" t="str">
        <f t="shared" si="23"/>
        <v xml:space="preserve">  'LowerDB 2    ',  // #69 </v>
      </c>
      <c r="L71" s="9">
        <v>1</v>
      </c>
      <c r="M71" s="140">
        <v>1</v>
      </c>
      <c r="N71" s="90">
        <v>0</v>
      </c>
      <c r="O71" s="91">
        <v>0</v>
      </c>
      <c r="P71" s="142">
        <v>1</v>
      </c>
      <c r="Q71" s="86">
        <v>1</v>
      </c>
      <c r="R71" s="87">
        <v>1</v>
      </c>
      <c r="S71" s="86">
        <v>1</v>
      </c>
      <c r="T71" s="183" t="str">
        <f t="shared" si="24"/>
        <v xml:space="preserve">  207, // #LowerDB 2    </v>
      </c>
      <c r="Y71" s="140" t="str">
        <f>CONCATENATE("c_KeybEarlySubmenu: Byte = ",A191,";")</f>
        <v>c_KeybEarlySubmenu: Byte = 189;</v>
      </c>
      <c r="AB71" s="9"/>
    </row>
    <row r="72" spans="1:28" x14ac:dyDescent="0.2">
      <c r="A72" s="18">
        <f t="shared" si="22"/>
        <v>70</v>
      </c>
      <c r="B72" s="164" t="s">
        <v>308</v>
      </c>
      <c r="C72" s="32">
        <f t="shared" si="25"/>
        <v>1022</v>
      </c>
      <c r="D72" s="9" t="s">
        <v>1454</v>
      </c>
      <c r="E72" s="9">
        <v>125</v>
      </c>
      <c r="F72" s="448" t="s">
        <v>1302</v>
      </c>
      <c r="G72" s="446" t="s">
        <v>2763</v>
      </c>
      <c r="H72" s="25" t="str">
        <f t="shared" si="19"/>
        <v xml:space="preserve">  ts_voice_lwr, // #70 LowerDB 1 3/5</v>
      </c>
      <c r="I72" s="11" t="str">
        <f t="shared" si="20"/>
        <v xml:space="preserve">  t_drawbar, // #70 LowerDB 1 3/5</v>
      </c>
      <c r="J72" s="12" t="str">
        <f t="shared" si="21"/>
        <v xml:space="preserve">  1022, // #70 LowerDB 1 3/5</v>
      </c>
      <c r="K72" s="13" t="str">
        <f t="shared" si="23"/>
        <v xml:space="preserve">  'LowerDB 1 3/5',  // #70 </v>
      </c>
      <c r="L72" s="9">
        <v>1</v>
      </c>
      <c r="M72" s="140">
        <v>1</v>
      </c>
      <c r="N72" s="90">
        <v>0</v>
      </c>
      <c r="O72" s="91">
        <v>0</v>
      </c>
      <c r="P72" s="142">
        <v>1</v>
      </c>
      <c r="Q72" s="86">
        <v>1</v>
      </c>
      <c r="R72" s="87">
        <v>1</v>
      </c>
      <c r="S72" s="86">
        <v>1</v>
      </c>
      <c r="T72" s="183" t="str">
        <f t="shared" si="24"/>
        <v xml:space="preserve">  207, // #LowerDB 1 3/5</v>
      </c>
      <c r="Y72" s="140" t="str">
        <f>CONCATENATE("c_KeybTransposeMenu: Byte = ",A151,";")</f>
        <v>c_KeybTransposeMenu: Byte = 149;</v>
      </c>
      <c r="AB72" s="9"/>
    </row>
    <row r="73" spans="1:28" x14ac:dyDescent="0.2">
      <c r="A73" s="18">
        <f t="shared" si="22"/>
        <v>71</v>
      </c>
      <c r="B73" s="164" t="s">
        <v>309</v>
      </c>
      <c r="C73" s="32">
        <f t="shared" si="25"/>
        <v>1023</v>
      </c>
      <c r="D73" s="9" t="s">
        <v>1454</v>
      </c>
      <c r="E73" s="9">
        <v>125</v>
      </c>
      <c r="F73" s="448" t="s">
        <v>1302</v>
      </c>
      <c r="G73" s="446" t="s">
        <v>2763</v>
      </c>
      <c r="H73" s="25" t="str">
        <f t="shared" si="19"/>
        <v xml:space="preserve">  ts_voice_lwr, // #71 LowerDB 1 1/3</v>
      </c>
      <c r="I73" s="11" t="str">
        <f t="shared" si="20"/>
        <v xml:space="preserve">  t_drawbar, // #71 LowerDB 1 1/3</v>
      </c>
      <c r="J73" s="12" t="str">
        <f t="shared" si="21"/>
        <v xml:space="preserve">  1023, // #71 LowerDB 1 1/3</v>
      </c>
      <c r="K73" s="13" t="str">
        <f t="shared" si="23"/>
        <v xml:space="preserve">  'LowerDB 1 1/3',  // #71 </v>
      </c>
      <c r="L73" s="9">
        <v>1</v>
      </c>
      <c r="M73" s="140">
        <v>1</v>
      </c>
      <c r="N73" s="90">
        <v>0</v>
      </c>
      <c r="O73" s="91">
        <v>0</v>
      </c>
      <c r="P73" s="142">
        <v>1</v>
      </c>
      <c r="Q73" s="86">
        <v>1</v>
      </c>
      <c r="R73" s="87">
        <v>1</v>
      </c>
      <c r="S73" s="86">
        <v>1</v>
      </c>
      <c r="T73" s="183" t="str">
        <f t="shared" si="24"/>
        <v xml:space="preserve">  207, // #LowerDB 1 1/3</v>
      </c>
      <c r="Y73" s="140" t="str">
        <f>CONCATENATE("c_LocalOnOffMenu: Byte = ",A152,";")</f>
        <v>c_LocalOnOffMenu: Byte = 150;</v>
      </c>
      <c r="AB73" s="9"/>
    </row>
    <row r="74" spans="1:28" x14ac:dyDescent="0.2">
      <c r="A74" s="18">
        <f t="shared" si="22"/>
        <v>72</v>
      </c>
      <c r="B74" s="164" t="s">
        <v>310</v>
      </c>
      <c r="C74" s="32">
        <f t="shared" si="25"/>
        <v>1024</v>
      </c>
      <c r="D74" s="9" t="s">
        <v>1454</v>
      </c>
      <c r="E74" s="9">
        <v>125</v>
      </c>
      <c r="F74" s="448" t="s">
        <v>1302</v>
      </c>
      <c r="G74" s="446" t="s">
        <v>2763</v>
      </c>
      <c r="H74" s="25" t="str">
        <f t="shared" si="19"/>
        <v xml:space="preserve">  ts_voice_lwr, // #72 LowerDB 1    </v>
      </c>
      <c r="I74" s="11" t="str">
        <f t="shared" si="20"/>
        <v xml:space="preserve">  t_drawbar, // #72 LowerDB 1    </v>
      </c>
      <c r="J74" s="12" t="str">
        <f t="shared" si="21"/>
        <v xml:space="preserve">  1024, // #72 LowerDB 1    </v>
      </c>
      <c r="K74" s="13" t="str">
        <f t="shared" si="23"/>
        <v xml:space="preserve">  'LowerDB 1    ',  // #72 </v>
      </c>
      <c r="L74" s="9">
        <v>1</v>
      </c>
      <c r="M74" s="140">
        <v>1</v>
      </c>
      <c r="N74" s="90">
        <v>0</v>
      </c>
      <c r="O74" s="91">
        <v>0</v>
      </c>
      <c r="P74" s="142">
        <v>1</v>
      </c>
      <c r="Q74" s="86">
        <v>1</v>
      </c>
      <c r="R74" s="87">
        <v>1</v>
      </c>
      <c r="S74" s="86">
        <v>1</v>
      </c>
      <c r="T74" s="183" t="str">
        <f t="shared" si="24"/>
        <v xml:space="preserve">  207, // #LowerDB 1    </v>
      </c>
      <c r="Y74" s="140" t="str">
        <f>CONCATENATE("c_SplitOnMenu: Byte = ",A153,";")</f>
        <v>c_SplitOnMenu: Byte = 151;</v>
      </c>
      <c r="AB74" s="9"/>
    </row>
    <row r="75" spans="1:28" x14ac:dyDescent="0.2">
      <c r="A75" s="18">
        <f t="shared" si="22"/>
        <v>73</v>
      </c>
      <c r="B75" s="164" t="s">
        <v>311</v>
      </c>
      <c r="C75" s="32">
        <f t="shared" si="25"/>
        <v>1025</v>
      </c>
      <c r="D75" s="9" t="s">
        <v>1454</v>
      </c>
      <c r="E75" s="9">
        <v>125</v>
      </c>
      <c r="F75" s="448" t="s">
        <v>1302</v>
      </c>
      <c r="G75" s="446" t="s">
        <v>2763</v>
      </c>
      <c r="H75" s="25" t="str">
        <f t="shared" si="19"/>
        <v xml:space="preserve">  ts_voice_lwr, // #73 LowerDB Mix 1</v>
      </c>
      <c r="I75" s="11" t="str">
        <f t="shared" si="20"/>
        <v xml:space="preserve">  t_drawbar, // #73 LowerDB Mix 1</v>
      </c>
      <c r="J75" s="12" t="str">
        <f t="shared" si="21"/>
        <v xml:space="preserve">  1025, // #73 LowerDB Mix 1</v>
      </c>
      <c r="K75" s="13" t="str">
        <f t="shared" si="23"/>
        <v xml:space="preserve">  'LowerDB Mix 1',  // #73 </v>
      </c>
      <c r="L75" s="9">
        <v>1</v>
      </c>
      <c r="M75" s="140">
        <v>0</v>
      </c>
      <c r="N75" s="90">
        <v>0</v>
      </c>
      <c r="O75" s="91">
        <v>1</v>
      </c>
      <c r="P75" s="142">
        <v>1</v>
      </c>
      <c r="Q75" s="86">
        <v>1</v>
      </c>
      <c r="R75" s="87">
        <v>1</v>
      </c>
      <c r="S75" s="86">
        <v>0</v>
      </c>
      <c r="T75" s="183" t="str">
        <f t="shared" si="24"/>
        <v xml:space="preserve">  158, // #LowerDB Mix 1</v>
      </c>
      <c r="Y75" s="140" t="str">
        <f>CONCATENATE("c_SplitPointMenu: Byte = ",A154,";")</f>
        <v>c_SplitPointMenu: Byte = 152;</v>
      </c>
      <c r="AB75" s="9"/>
    </row>
    <row r="76" spans="1:28" x14ac:dyDescent="0.2">
      <c r="A76" s="18">
        <f t="shared" si="22"/>
        <v>74</v>
      </c>
      <c r="B76" s="164" t="s">
        <v>312</v>
      </c>
      <c r="C76" s="32">
        <f t="shared" si="25"/>
        <v>1026</v>
      </c>
      <c r="D76" s="9" t="s">
        <v>1454</v>
      </c>
      <c r="E76" s="9">
        <v>125</v>
      </c>
      <c r="F76" s="448" t="s">
        <v>1302</v>
      </c>
      <c r="G76" s="446" t="s">
        <v>2763</v>
      </c>
      <c r="H76" s="25" t="str">
        <f t="shared" si="19"/>
        <v xml:space="preserve">  ts_voice_lwr, // #74 LowerDB Mix 2</v>
      </c>
      <c r="I76" s="11" t="str">
        <f t="shared" si="20"/>
        <v xml:space="preserve">  t_drawbar, // #74 LowerDB Mix 2</v>
      </c>
      <c r="J76" s="12" t="str">
        <f t="shared" si="21"/>
        <v xml:space="preserve">  1026, // #74 LowerDB Mix 2</v>
      </c>
      <c r="K76" s="13" t="str">
        <f t="shared" si="23"/>
        <v xml:space="preserve">  'LowerDB Mix 2',  // #74 </v>
      </c>
      <c r="L76" s="9">
        <v>1</v>
      </c>
      <c r="M76" s="140">
        <v>0</v>
      </c>
      <c r="N76" s="90">
        <v>0</v>
      </c>
      <c r="O76" s="91">
        <v>1</v>
      </c>
      <c r="P76" s="142">
        <v>1</v>
      </c>
      <c r="Q76" s="86">
        <v>1</v>
      </c>
      <c r="R76" s="87">
        <v>1</v>
      </c>
      <c r="S76" s="86">
        <v>0</v>
      </c>
      <c r="T76" s="183" t="str">
        <f t="shared" si="24"/>
        <v xml:space="preserve">  158, // #LowerDB Mix 2</v>
      </c>
      <c r="Y76" s="140" t="str">
        <f>CONCATENATE("c_SplitModeMenu: Byte = ",A155,";")</f>
        <v>c_SplitModeMenu: Byte = 153;</v>
      </c>
      <c r="AB76" s="9"/>
    </row>
    <row r="77" spans="1:28" x14ac:dyDescent="0.2">
      <c r="A77" s="18">
        <f t="shared" si="22"/>
        <v>75</v>
      </c>
      <c r="B77" s="164" t="s">
        <v>313</v>
      </c>
      <c r="C77" s="32">
        <f t="shared" si="25"/>
        <v>1027</v>
      </c>
      <c r="D77" s="9" t="s">
        <v>1454</v>
      </c>
      <c r="E77" s="9">
        <v>125</v>
      </c>
      <c r="F77" s="448" t="s">
        <v>1302</v>
      </c>
      <c r="G77" s="446" t="s">
        <v>2763</v>
      </c>
      <c r="H77" s="25" t="str">
        <f t="shared" si="19"/>
        <v xml:space="preserve">  ts_voice_lwr, // #75 LowerDB Mix 3</v>
      </c>
      <c r="I77" s="11" t="str">
        <f t="shared" si="20"/>
        <v xml:space="preserve">  t_drawbar, // #75 LowerDB Mix 3</v>
      </c>
      <c r="J77" s="12" t="str">
        <f t="shared" si="21"/>
        <v xml:space="preserve">  1027, // #75 LowerDB Mix 3</v>
      </c>
      <c r="K77" s="13" t="str">
        <f t="shared" si="23"/>
        <v xml:space="preserve">  'LowerDB Mix 3',  // #75 </v>
      </c>
      <c r="L77" s="9">
        <v>1</v>
      </c>
      <c r="M77" s="140">
        <v>0</v>
      </c>
      <c r="N77" s="90">
        <v>0</v>
      </c>
      <c r="O77" s="91">
        <v>1</v>
      </c>
      <c r="P77" s="142">
        <v>1</v>
      </c>
      <c r="Q77" s="86">
        <v>1</v>
      </c>
      <c r="R77" s="87">
        <v>1</v>
      </c>
      <c r="S77" s="86">
        <v>0</v>
      </c>
      <c r="T77" s="183" t="str">
        <f t="shared" si="24"/>
        <v xml:space="preserve">  158, // #LowerDB Mix 3</v>
      </c>
      <c r="Y77" s="140" t="str">
        <f>CONCATENATE("c_EquMenuStart: Byte = ",A112,";")</f>
        <v>c_EquMenuStart: Byte = 110;</v>
      </c>
      <c r="AB77" s="9"/>
    </row>
    <row r="78" spans="1:28" x14ac:dyDescent="0.2">
      <c r="A78" s="18">
        <f t="shared" si="22"/>
        <v>76</v>
      </c>
      <c r="B78" s="164" t="s">
        <v>349</v>
      </c>
      <c r="C78" s="9">
        <v>1056</v>
      </c>
      <c r="D78" s="9" t="s">
        <v>1454</v>
      </c>
      <c r="E78" s="9">
        <v>125</v>
      </c>
      <c r="F78" s="73" t="s">
        <v>1879</v>
      </c>
      <c r="G78" s="33"/>
      <c r="H78" s="25" t="str">
        <f t="shared" si="19"/>
        <v xml:space="preserve">  ts_preset_0, // #76 Lower Attack </v>
      </c>
      <c r="I78" s="11" t="str">
        <f t="shared" si="20"/>
        <v xml:space="preserve">  t_drawbar, // #76 Lower Attack </v>
      </c>
      <c r="J78" s="12" t="str">
        <f t="shared" si="21"/>
        <v xml:space="preserve">  1056, // #76 Lower Attack </v>
      </c>
      <c r="K78" s="13" t="str">
        <f t="shared" si="23"/>
        <v xml:space="preserve">  'Lower Attack ',  // #76 </v>
      </c>
      <c r="L78" s="9">
        <v>1</v>
      </c>
      <c r="M78" s="140">
        <v>0</v>
      </c>
      <c r="N78" s="90">
        <v>0</v>
      </c>
      <c r="O78" s="91">
        <v>1</v>
      </c>
      <c r="P78" s="142">
        <v>1</v>
      </c>
      <c r="Q78" s="86">
        <v>1</v>
      </c>
      <c r="R78" s="87">
        <v>0</v>
      </c>
      <c r="S78" s="86">
        <v>0</v>
      </c>
      <c r="T78" s="183" t="str">
        <f t="shared" si="24"/>
        <v xml:space="preserve">  156, // #Lower Attack </v>
      </c>
      <c r="Y78" s="140" t="str">
        <f>CONCATENATE("c_EquMenuEnd: Byte = ",A120,";")</f>
        <v>c_EquMenuEnd: Byte = 118;</v>
      </c>
      <c r="AB78" s="9"/>
    </row>
    <row r="79" spans="1:28" x14ac:dyDescent="0.2">
      <c r="A79" s="18">
        <f t="shared" si="22"/>
        <v>77</v>
      </c>
      <c r="B79" s="164" t="s">
        <v>348</v>
      </c>
      <c r="C79" s="32">
        <f>C78+1</f>
        <v>1057</v>
      </c>
      <c r="D79" s="9" t="s">
        <v>1454</v>
      </c>
      <c r="E79" s="9">
        <v>125</v>
      </c>
      <c r="F79" s="73" t="s">
        <v>1879</v>
      </c>
      <c r="G79" s="33"/>
      <c r="H79" s="25" t="str">
        <f t="shared" si="19"/>
        <v xml:space="preserve">  ts_preset_0, // #77 Lower Decay  </v>
      </c>
      <c r="I79" s="11" t="str">
        <f t="shared" si="20"/>
        <v xml:space="preserve">  t_drawbar, // #77 Lower Decay  </v>
      </c>
      <c r="J79" s="12" t="str">
        <f t="shared" si="21"/>
        <v xml:space="preserve">  1057, // #77 Lower Decay  </v>
      </c>
      <c r="K79" s="13" t="str">
        <f t="shared" si="23"/>
        <v xml:space="preserve">  'Lower Decay  ',  // #77 </v>
      </c>
      <c r="L79" s="9">
        <v>1</v>
      </c>
      <c r="M79" s="140">
        <v>0</v>
      </c>
      <c r="N79" s="90">
        <v>0</v>
      </c>
      <c r="O79" s="91">
        <v>1</v>
      </c>
      <c r="P79" s="142">
        <v>1</v>
      </c>
      <c r="Q79" s="86">
        <v>1</v>
      </c>
      <c r="R79" s="87">
        <v>0</v>
      </c>
      <c r="S79" s="86">
        <v>0</v>
      </c>
      <c r="T79" s="183" t="str">
        <f t="shared" si="24"/>
        <v xml:space="preserve">  156, // #Lower Decay  </v>
      </c>
      <c r="Y79" s="140" t="str">
        <f>CONCATENATE("c_EnvEnaUpperMenu: Byte = ",A46,";")</f>
        <v>c_EnvEnaUpperMenu: Byte = 44;</v>
      </c>
      <c r="AB79" s="9"/>
    </row>
    <row r="80" spans="1:28" x14ac:dyDescent="0.2">
      <c r="A80" s="18">
        <f t="shared" si="22"/>
        <v>78</v>
      </c>
      <c r="B80" s="164" t="s">
        <v>354</v>
      </c>
      <c r="C80" s="32">
        <f>C79+1</f>
        <v>1058</v>
      </c>
      <c r="D80" s="9" t="s">
        <v>1454</v>
      </c>
      <c r="E80" s="9">
        <v>125</v>
      </c>
      <c r="F80" s="73" t="s">
        <v>1879</v>
      </c>
      <c r="G80" s="33"/>
      <c r="H80" s="25" t="str">
        <f t="shared" si="19"/>
        <v xml:space="preserve">  ts_preset_0, // #78 Lower Sustain</v>
      </c>
      <c r="I80" s="11" t="str">
        <f t="shared" si="20"/>
        <v xml:space="preserve">  t_drawbar, // #78 Lower Sustain</v>
      </c>
      <c r="J80" s="12" t="str">
        <f t="shared" si="21"/>
        <v xml:space="preserve">  1058, // #78 Lower Sustain</v>
      </c>
      <c r="K80" s="13" t="str">
        <f t="shared" si="23"/>
        <v xml:space="preserve">  'Lower Sustain',  // #78 </v>
      </c>
      <c r="L80" s="9">
        <v>1</v>
      </c>
      <c r="M80" s="140">
        <v>0</v>
      </c>
      <c r="N80" s="90">
        <v>0</v>
      </c>
      <c r="O80" s="91">
        <v>1</v>
      </c>
      <c r="P80" s="142">
        <v>1</v>
      </c>
      <c r="Q80" s="86">
        <v>1</v>
      </c>
      <c r="R80" s="87">
        <v>0</v>
      </c>
      <c r="S80" s="86">
        <v>0</v>
      </c>
      <c r="T80" s="183" t="str">
        <f t="shared" si="24"/>
        <v xml:space="preserve">  156, // #Lower Sustain</v>
      </c>
      <c r="Y80" s="140" t="str">
        <f>CONCATENATE("c_EnvEnaLowerMenu: Byte = ",A83,";")</f>
        <v>c_EnvEnaLowerMenu: Byte = 81;</v>
      </c>
      <c r="AB80" s="9"/>
    </row>
    <row r="81" spans="1:28" x14ac:dyDescent="0.2">
      <c r="A81" s="18">
        <f t="shared" si="22"/>
        <v>79</v>
      </c>
      <c r="B81" s="164" t="s">
        <v>355</v>
      </c>
      <c r="C81" s="32">
        <f>C80+1</f>
        <v>1059</v>
      </c>
      <c r="D81" s="9" t="s">
        <v>1454</v>
      </c>
      <c r="E81" s="9">
        <v>125</v>
      </c>
      <c r="F81" s="73" t="s">
        <v>1879</v>
      </c>
      <c r="G81" s="33"/>
      <c r="H81" s="25" t="str">
        <f t="shared" si="19"/>
        <v xml:space="preserve">  ts_preset_0, // #79 Lower Release</v>
      </c>
      <c r="I81" s="11" t="str">
        <f t="shared" si="20"/>
        <v xml:space="preserve">  t_drawbar, // #79 Lower Release</v>
      </c>
      <c r="J81" s="12" t="str">
        <f t="shared" si="21"/>
        <v xml:space="preserve">  1059, // #79 Lower Release</v>
      </c>
      <c r="K81" s="13" t="str">
        <f t="shared" si="23"/>
        <v xml:space="preserve">  'Lower Release',  // #79 </v>
      </c>
      <c r="L81" s="9">
        <v>1</v>
      </c>
      <c r="M81" s="140">
        <v>0</v>
      </c>
      <c r="N81" s="90">
        <v>0</v>
      </c>
      <c r="O81" s="91">
        <v>1</v>
      </c>
      <c r="P81" s="142">
        <v>1</v>
      </c>
      <c r="Q81" s="86">
        <v>1</v>
      </c>
      <c r="R81" s="87">
        <v>0</v>
      </c>
      <c r="S81" s="86">
        <v>0</v>
      </c>
      <c r="T81" s="183" t="str">
        <f t="shared" si="24"/>
        <v xml:space="preserve">  156, // #Lower Release</v>
      </c>
      <c r="Y81" s="140" t="str">
        <f>CONCATENATE("c_PhrMenu: Byte = ",A110,";")</f>
        <v>c_PhrMenu: Byte = 108;</v>
      </c>
      <c r="AB81" s="9"/>
    </row>
    <row r="82" spans="1:28" x14ac:dyDescent="0.2">
      <c r="A82" s="18">
        <f t="shared" si="22"/>
        <v>80</v>
      </c>
      <c r="B82" s="164" t="s">
        <v>356</v>
      </c>
      <c r="C82" s="32">
        <f>C81+1</f>
        <v>1060</v>
      </c>
      <c r="D82" s="9" t="s">
        <v>1454</v>
      </c>
      <c r="E82" s="9">
        <v>125</v>
      </c>
      <c r="F82" s="73" t="s">
        <v>1879</v>
      </c>
      <c r="G82" s="33"/>
      <c r="H82" s="25" t="str">
        <f t="shared" si="19"/>
        <v xml:space="preserve">  ts_preset_0, // #80 LowerADSR Hrm</v>
      </c>
      <c r="I82" s="11" t="str">
        <f t="shared" si="20"/>
        <v xml:space="preserve">  t_drawbar, // #80 LowerADSR Hrm</v>
      </c>
      <c r="J82" s="12" t="str">
        <f t="shared" si="21"/>
        <v xml:space="preserve">  1060, // #80 LowerADSR Hrm</v>
      </c>
      <c r="K82" s="13" t="str">
        <f t="shared" si="23"/>
        <v xml:space="preserve">  'LowerADSR Hrm',  // #80 </v>
      </c>
      <c r="L82" s="9">
        <v>1</v>
      </c>
      <c r="M82" s="140">
        <v>0</v>
      </c>
      <c r="N82" s="90">
        <v>0</v>
      </c>
      <c r="O82" s="91">
        <v>1</v>
      </c>
      <c r="P82" s="142">
        <v>1</v>
      </c>
      <c r="Q82" s="86">
        <v>1</v>
      </c>
      <c r="R82" s="87">
        <v>0</v>
      </c>
      <c r="S82" s="86">
        <v>0</v>
      </c>
      <c r="T82" s="183" t="str">
        <f t="shared" si="24"/>
        <v xml:space="preserve">  156, // #LowerADSR Hrm</v>
      </c>
      <c r="Y82" s="140" t="s">
        <v>2208</v>
      </c>
      <c r="AB82" s="9"/>
    </row>
    <row r="83" spans="1:28" x14ac:dyDescent="0.2">
      <c r="A83" s="18">
        <f t="shared" si="22"/>
        <v>81</v>
      </c>
      <c r="B83" s="212" t="s">
        <v>1452</v>
      </c>
      <c r="C83" s="87">
        <v>0</v>
      </c>
      <c r="D83" s="87" t="s">
        <v>365</v>
      </c>
      <c r="E83" s="9">
        <v>15</v>
      </c>
      <c r="F83" s="73" t="s">
        <v>1879</v>
      </c>
      <c r="G83" s="33"/>
      <c r="H83" s="25" t="str">
        <f t="shared" si="19"/>
        <v xml:space="preserve">  ts_preset_0, // #81 EnvEna &lt;drb&gt; </v>
      </c>
      <c r="I83" s="11" t="str">
        <f t="shared" si="20"/>
        <v xml:space="preserve">  t_adsrena_lwr, // #81 EnvEna &lt;drb&gt; </v>
      </c>
      <c r="J83" s="12" t="str">
        <f t="shared" si="21"/>
        <v xml:space="preserve">  0, // #81 EnvEna &lt;drb&gt; </v>
      </c>
      <c r="K83" s="13" t="str">
        <f t="shared" si="23"/>
        <v xml:space="preserve">  'EnvEna &lt;drb&gt; ',  // #81 </v>
      </c>
      <c r="L83" s="9">
        <v>1</v>
      </c>
      <c r="M83" s="140">
        <v>0</v>
      </c>
      <c r="N83" s="90">
        <v>1</v>
      </c>
      <c r="O83" s="91">
        <v>1</v>
      </c>
      <c r="P83" s="142">
        <v>1</v>
      </c>
      <c r="Q83" s="86">
        <v>1</v>
      </c>
      <c r="R83" s="87">
        <v>0</v>
      </c>
      <c r="S83" s="86">
        <v>0</v>
      </c>
      <c r="T83" s="183" t="str">
        <f t="shared" si="24"/>
        <v xml:space="preserve">  188, // #EnvEna &lt;drb&gt; </v>
      </c>
      <c r="Y83" s="140" t="s">
        <v>2209</v>
      </c>
      <c r="AB83" s="9"/>
    </row>
    <row r="84" spans="1:28" x14ac:dyDescent="0.2">
      <c r="A84" s="339">
        <f t="shared" si="22"/>
        <v>82</v>
      </c>
      <c r="B84" s="165" t="s">
        <v>1399</v>
      </c>
      <c r="C84" s="90">
        <v>1232</v>
      </c>
      <c r="D84" s="90" t="s">
        <v>1360</v>
      </c>
      <c r="E84" s="9">
        <v>125</v>
      </c>
      <c r="F84" s="222" t="s">
        <v>1878</v>
      </c>
      <c r="G84" s="33"/>
      <c r="H84" s="25" t="str">
        <f t="shared" si="19"/>
        <v xml:space="preserve">  ts_preset_1, // #82 LowerGM Prg 1</v>
      </c>
      <c r="I84" s="148" t="str">
        <f t="shared" si="20"/>
        <v xml:space="preserve">  t_gm_prg1, // #82 LowerGM Prg 1</v>
      </c>
      <c r="J84" s="149" t="str">
        <f t="shared" si="21"/>
        <v xml:space="preserve">  1232, // #82 LowerGM Prg 1</v>
      </c>
      <c r="K84" s="150" t="str">
        <f t="shared" si="23"/>
        <v xml:space="preserve">  'LowerGM Prg 1',  // #82 </v>
      </c>
      <c r="L84" s="9">
        <v>1</v>
      </c>
      <c r="M84" s="151">
        <v>1</v>
      </c>
      <c r="N84" s="90">
        <v>1</v>
      </c>
      <c r="O84" s="91">
        <v>1</v>
      </c>
      <c r="P84" s="142">
        <v>1</v>
      </c>
      <c r="Q84" s="91">
        <v>1</v>
      </c>
      <c r="R84" s="90">
        <v>1</v>
      </c>
      <c r="S84" s="91">
        <v>1</v>
      </c>
      <c r="T84" s="188" t="str">
        <f t="shared" si="24"/>
        <v xml:space="preserve">  255, // #LowerGM Prg 1</v>
      </c>
      <c r="Y84" s="140" t="str">
        <f>CONCATENATE("c_PercParam: Integer = ",C12,";")</f>
        <v>c_PercParam: Integer = 1411;</v>
      </c>
      <c r="AB84" s="9"/>
    </row>
    <row r="85" spans="1:28" x14ac:dyDescent="0.2">
      <c r="A85" s="18">
        <f t="shared" si="22"/>
        <v>83</v>
      </c>
      <c r="B85" s="165" t="s">
        <v>1386</v>
      </c>
      <c r="C85" s="90">
        <v>1233</v>
      </c>
      <c r="D85" s="90" t="s">
        <v>1454</v>
      </c>
      <c r="E85" s="9">
        <v>125</v>
      </c>
      <c r="F85" s="222" t="s">
        <v>1878</v>
      </c>
      <c r="G85" s="33"/>
      <c r="H85" s="25" t="str">
        <f t="shared" si="19"/>
        <v xml:space="preserve">  ts_preset_1, // #83 LowerGM Lvl 1</v>
      </c>
      <c r="I85" s="148" t="str">
        <f t="shared" si="20"/>
        <v xml:space="preserve">  t_drawbar, // #83 LowerGM Lvl 1</v>
      </c>
      <c r="J85" s="149" t="str">
        <f t="shared" si="21"/>
        <v xml:space="preserve">  1233, // #83 LowerGM Lvl 1</v>
      </c>
      <c r="K85" s="150" t="str">
        <f t="shared" si="23"/>
        <v xml:space="preserve">  'LowerGM Lvl 1',  // #83 </v>
      </c>
      <c r="L85" s="9">
        <v>1</v>
      </c>
      <c r="M85" s="151">
        <v>1</v>
      </c>
      <c r="N85" s="90">
        <v>1</v>
      </c>
      <c r="O85" s="91">
        <v>1</v>
      </c>
      <c r="P85" s="142">
        <v>1</v>
      </c>
      <c r="Q85" s="91">
        <v>1</v>
      </c>
      <c r="R85" s="90">
        <v>1</v>
      </c>
      <c r="S85" s="91">
        <v>1</v>
      </c>
      <c r="T85" s="188" t="str">
        <f t="shared" si="24"/>
        <v xml:space="preserve">  255, // #LowerGM Lvl 1</v>
      </c>
      <c r="AB85" s="9"/>
    </row>
    <row r="86" spans="1:28" x14ac:dyDescent="0.2">
      <c r="A86" s="18">
        <f t="shared" si="22"/>
        <v>84</v>
      </c>
      <c r="B86" s="165" t="s">
        <v>1395</v>
      </c>
      <c r="C86" s="90">
        <v>1234</v>
      </c>
      <c r="D86" s="90" t="s">
        <v>329</v>
      </c>
      <c r="E86" s="9">
        <v>5</v>
      </c>
      <c r="F86" s="222" t="s">
        <v>1878</v>
      </c>
      <c r="G86" s="33"/>
      <c r="H86" s="25" t="str">
        <f t="shared" si="19"/>
        <v xml:space="preserve">  ts_preset_1, // #84 LowerGM Harm1</v>
      </c>
      <c r="I86" s="148" t="str">
        <f t="shared" si="20"/>
        <v xml:space="preserve">  t_numeric, // #84 LowerGM Harm1</v>
      </c>
      <c r="J86" s="149" t="str">
        <f t="shared" si="21"/>
        <v xml:space="preserve">  1234, // #84 LowerGM Harm1</v>
      </c>
      <c r="K86" s="150" t="str">
        <f t="shared" si="23"/>
        <v xml:space="preserve">  'LowerGM Harm1',  // #84 </v>
      </c>
      <c r="L86" s="9">
        <v>1</v>
      </c>
      <c r="M86" s="151">
        <v>1</v>
      </c>
      <c r="N86" s="90">
        <v>1</v>
      </c>
      <c r="O86" s="91">
        <v>1</v>
      </c>
      <c r="P86" s="142">
        <v>1</v>
      </c>
      <c r="Q86" s="91">
        <v>1</v>
      </c>
      <c r="R86" s="90">
        <v>1</v>
      </c>
      <c r="S86" s="91">
        <v>1</v>
      </c>
      <c r="T86" s="188" t="str">
        <f t="shared" si="24"/>
        <v xml:space="preserve">  255, // #LowerGM Harm1</v>
      </c>
      <c r="Y86" s="214" t="s">
        <v>1471</v>
      </c>
      <c r="AB86" s="9"/>
    </row>
    <row r="87" spans="1:28" x14ac:dyDescent="0.2">
      <c r="A87" s="339">
        <f t="shared" si="22"/>
        <v>85</v>
      </c>
      <c r="B87" s="165" t="s">
        <v>1396</v>
      </c>
      <c r="C87" s="90">
        <v>1235</v>
      </c>
      <c r="D87" s="90" t="s">
        <v>1362</v>
      </c>
      <c r="E87" s="9">
        <v>125</v>
      </c>
      <c r="F87" s="222" t="s">
        <v>1878</v>
      </c>
      <c r="G87" s="33"/>
      <c r="H87" s="25" t="str">
        <f t="shared" si="19"/>
        <v xml:space="preserve">  ts_preset_1, // #85 LowerGM Prg 2</v>
      </c>
      <c r="I87" s="148" t="str">
        <f t="shared" si="20"/>
        <v xml:space="preserve">  t_gm_prg5, // #85 LowerGM Prg 2</v>
      </c>
      <c r="J87" s="149" t="str">
        <f t="shared" si="21"/>
        <v xml:space="preserve">  1235, // #85 LowerGM Prg 2</v>
      </c>
      <c r="K87" s="150" t="str">
        <f t="shared" si="23"/>
        <v xml:space="preserve">  'LowerGM Prg 2',  // #85 </v>
      </c>
      <c r="L87" s="9">
        <v>1</v>
      </c>
      <c r="M87" s="151">
        <v>0</v>
      </c>
      <c r="N87" s="90">
        <v>1</v>
      </c>
      <c r="O87" s="91">
        <v>1</v>
      </c>
      <c r="P87" s="142">
        <v>1</v>
      </c>
      <c r="Q87" s="91">
        <v>1</v>
      </c>
      <c r="R87" s="90">
        <v>1</v>
      </c>
      <c r="S87" s="91">
        <v>1</v>
      </c>
      <c r="T87" s="188" t="str">
        <f t="shared" si="24"/>
        <v xml:space="preserve">  191, // #LowerGM Prg 2</v>
      </c>
      <c r="Y87" s="208" t="str">
        <f t="shared" ref="Y87:Y106" ca="1" si="26">CONCATENATE("  ",G2,", // #",A2," ",B2," -&gt; ",INDIRECT("B"&amp;G2+2))</f>
        <v xml:space="preserve">  21, // #0 HX3 Preset    -&gt; LED Dimmer   </v>
      </c>
      <c r="AB87" s="9"/>
    </row>
    <row r="88" spans="1:28" x14ac:dyDescent="0.2">
      <c r="A88" s="18">
        <f t="shared" si="22"/>
        <v>86</v>
      </c>
      <c r="B88" s="165" t="s">
        <v>1387</v>
      </c>
      <c r="C88" s="90">
        <v>1236</v>
      </c>
      <c r="D88" s="90" t="s">
        <v>1454</v>
      </c>
      <c r="E88" s="9">
        <v>125</v>
      </c>
      <c r="F88" s="222" t="s">
        <v>1878</v>
      </c>
      <c r="G88" s="33"/>
      <c r="H88" s="25" t="str">
        <f t="shared" si="19"/>
        <v xml:space="preserve">  ts_preset_1, // #86 LowerGM Lvl 2</v>
      </c>
      <c r="I88" s="148" t="str">
        <f t="shared" si="20"/>
        <v xml:space="preserve">  t_drawbar, // #86 LowerGM Lvl 2</v>
      </c>
      <c r="J88" s="149" t="str">
        <f t="shared" si="21"/>
        <v xml:space="preserve">  1236, // #86 LowerGM Lvl 2</v>
      </c>
      <c r="K88" s="150" t="str">
        <f t="shared" si="23"/>
        <v xml:space="preserve">  'LowerGM Lvl 2',  // #86 </v>
      </c>
      <c r="L88" s="9">
        <v>1</v>
      </c>
      <c r="M88" s="151">
        <v>0</v>
      </c>
      <c r="N88" s="90">
        <v>1</v>
      </c>
      <c r="O88" s="91">
        <v>1</v>
      </c>
      <c r="P88" s="142">
        <v>1</v>
      </c>
      <c r="Q88" s="91">
        <v>1</v>
      </c>
      <c r="R88" s="90">
        <v>1</v>
      </c>
      <c r="S88" s="91">
        <v>1</v>
      </c>
      <c r="T88" s="188" t="str">
        <f t="shared" si="24"/>
        <v xml:space="preserve">  191, // #LowerGM Lvl 2</v>
      </c>
      <c r="Y88" s="208" t="str">
        <f t="shared" ca="1" si="26"/>
        <v xml:space="preserve">  24, // #1 Voice Upper   -&gt; UpperDB 16   </v>
      </c>
      <c r="AB88" s="9"/>
    </row>
    <row r="89" spans="1:28" x14ac:dyDescent="0.2">
      <c r="A89" s="18">
        <f t="shared" si="22"/>
        <v>87</v>
      </c>
      <c r="B89" s="165" t="s">
        <v>1397</v>
      </c>
      <c r="C89" s="90">
        <v>1237</v>
      </c>
      <c r="D89" s="90" t="s">
        <v>329</v>
      </c>
      <c r="E89" s="9">
        <v>5</v>
      </c>
      <c r="F89" s="222" t="s">
        <v>1878</v>
      </c>
      <c r="G89" s="33"/>
      <c r="H89" s="25" t="str">
        <f t="shared" si="19"/>
        <v xml:space="preserve">  ts_preset_1, // #87 LowerGM Harm2</v>
      </c>
      <c r="I89" s="148" t="str">
        <f t="shared" si="20"/>
        <v xml:space="preserve">  t_numeric, // #87 LowerGM Harm2</v>
      </c>
      <c r="J89" s="149" t="str">
        <f t="shared" si="21"/>
        <v xml:space="preserve">  1237, // #87 LowerGM Harm2</v>
      </c>
      <c r="K89" s="150" t="str">
        <f t="shared" si="23"/>
        <v xml:space="preserve">  'LowerGM Harm2',  // #87 </v>
      </c>
      <c r="L89" s="9">
        <v>1</v>
      </c>
      <c r="M89" s="151">
        <v>0</v>
      </c>
      <c r="N89" s="90">
        <v>1</v>
      </c>
      <c r="O89" s="91">
        <v>1</v>
      </c>
      <c r="P89" s="142">
        <v>1</v>
      </c>
      <c r="Q89" s="91">
        <v>1</v>
      </c>
      <c r="R89" s="90">
        <v>1</v>
      </c>
      <c r="S89" s="91">
        <v>1</v>
      </c>
      <c r="T89" s="188" t="str">
        <f t="shared" si="24"/>
        <v xml:space="preserve">  191, // #LowerGM Harm2</v>
      </c>
      <c r="Y89" s="208" t="str">
        <f t="shared" ca="1" si="26"/>
        <v xml:space="preserve">  64, // #2 Voice Lower   -&gt; LowerDB 16   </v>
      </c>
      <c r="AB89" s="9"/>
    </row>
    <row r="90" spans="1:28" x14ac:dyDescent="0.2">
      <c r="A90" s="18">
        <f t="shared" si="22"/>
        <v>88</v>
      </c>
      <c r="B90" s="165" t="s">
        <v>1398</v>
      </c>
      <c r="C90" s="90">
        <v>1238</v>
      </c>
      <c r="D90" s="90" t="s">
        <v>340</v>
      </c>
      <c r="E90" s="9">
        <v>15</v>
      </c>
      <c r="F90" s="222" t="s">
        <v>1878</v>
      </c>
      <c r="G90" s="33"/>
      <c r="H90" s="25" t="str">
        <f t="shared" si="19"/>
        <v xml:space="preserve">  ts_preset_1, // #88 LowerGM Detn2</v>
      </c>
      <c r="I90" s="148" t="str">
        <f t="shared" si="20"/>
        <v xml:space="preserve">  t_tuning, // #88 LowerGM Detn2</v>
      </c>
      <c r="J90" s="149" t="str">
        <f t="shared" si="21"/>
        <v xml:space="preserve">  1238, // #88 LowerGM Detn2</v>
      </c>
      <c r="K90" s="150" t="str">
        <f t="shared" si="23"/>
        <v xml:space="preserve">  'LowerGM Detn2',  // #88 </v>
      </c>
      <c r="L90" s="9">
        <v>1</v>
      </c>
      <c r="M90" s="151">
        <v>0</v>
      </c>
      <c r="N90" s="90">
        <v>1</v>
      </c>
      <c r="O90" s="91">
        <v>1</v>
      </c>
      <c r="P90" s="142">
        <v>1</v>
      </c>
      <c r="Q90" s="91">
        <v>1</v>
      </c>
      <c r="R90" s="90">
        <v>1</v>
      </c>
      <c r="S90" s="91">
        <v>1</v>
      </c>
      <c r="T90" s="188" t="str">
        <f t="shared" si="24"/>
        <v xml:space="preserve">  191, // #LowerGM Detn2</v>
      </c>
      <c r="Y90" s="208" t="str">
        <f t="shared" ca="1" si="26"/>
        <v xml:space="preserve">  89, // #3 Voice Pedal   -&gt; PedalDB 16   </v>
      </c>
      <c r="AB90" s="9"/>
    </row>
    <row r="91" spans="1:28" x14ac:dyDescent="0.2">
      <c r="A91" s="18">
        <f t="shared" si="22"/>
        <v>89</v>
      </c>
      <c r="B91" s="197" t="s">
        <v>314</v>
      </c>
      <c r="C91" s="9">
        <v>1072</v>
      </c>
      <c r="D91" s="9" t="s">
        <v>1454</v>
      </c>
      <c r="E91" s="9">
        <v>125</v>
      </c>
      <c r="F91" s="448" t="s">
        <v>1303</v>
      </c>
      <c r="G91" s="446" t="s">
        <v>2763</v>
      </c>
      <c r="H91" s="25" t="str">
        <f t="shared" si="19"/>
        <v xml:space="preserve">  ts_voice_ped, // #89 PedalDB 16   </v>
      </c>
      <c r="I91" s="11" t="str">
        <f t="shared" si="20"/>
        <v xml:space="preserve">  t_drawbar, // #89 PedalDB 16   </v>
      </c>
      <c r="J91" s="12" t="str">
        <f t="shared" si="21"/>
        <v xml:space="preserve">  1072, // #89 PedalDB 16   </v>
      </c>
      <c r="K91" s="13" t="str">
        <f t="shared" si="23"/>
        <v xml:space="preserve">  'PedalDB 16   ',  // #89 </v>
      </c>
      <c r="L91" s="9">
        <v>1</v>
      </c>
      <c r="M91" s="140">
        <v>1</v>
      </c>
      <c r="N91" s="90">
        <v>0</v>
      </c>
      <c r="O91" s="91">
        <v>0</v>
      </c>
      <c r="P91" s="142">
        <v>1</v>
      </c>
      <c r="Q91" s="86">
        <v>1</v>
      </c>
      <c r="R91" s="87">
        <v>1</v>
      </c>
      <c r="S91" s="86">
        <v>1</v>
      </c>
      <c r="T91" s="183" t="str">
        <f t="shared" si="24"/>
        <v xml:space="preserve">  207, // #PedalDB 16   </v>
      </c>
      <c r="Y91" s="208" t="str">
        <f t="shared" ca="1" si="26"/>
        <v xml:space="preserve">  110, // #4 Master Volume -&gt; Bass Equal   </v>
      </c>
      <c r="AB91" s="9"/>
    </row>
    <row r="92" spans="1:28" x14ac:dyDescent="0.2">
      <c r="A92" s="18">
        <f t="shared" si="22"/>
        <v>90</v>
      </c>
      <c r="B92" s="166" t="s">
        <v>363</v>
      </c>
      <c r="C92" s="32">
        <f>C91+1</f>
        <v>1073</v>
      </c>
      <c r="D92" s="9" t="s">
        <v>1454</v>
      </c>
      <c r="E92" s="9">
        <v>125</v>
      </c>
      <c r="F92" s="448" t="s">
        <v>1303</v>
      </c>
      <c r="G92" s="446" t="s">
        <v>2763</v>
      </c>
      <c r="H92" s="25" t="str">
        <f t="shared" si="19"/>
        <v xml:space="preserve">  ts_voice_ped, // #90 PedalDB 16H  </v>
      </c>
      <c r="I92" s="11" t="str">
        <f t="shared" si="20"/>
        <v xml:space="preserve">  t_drawbar, // #90 PedalDB 16H  </v>
      </c>
      <c r="J92" s="12" t="str">
        <f t="shared" si="21"/>
        <v xml:space="preserve">  1073, // #90 PedalDB 16H  </v>
      </c>
      <c r="K92" s="13" t="str">
        <f t="shared" si="23"/>
        <v xml:space="preserve">  'PedalDB 16H  ',  // #90 </v>
      </c>
      <c r="L92" s="9">
        <v>1</v>
      </c>
      <c r="M92" s="140">
        <v>1</v>
      </c>
      <c r="N92" s="90">
        <v>0</v>
      </c>
      <c r="O92" s="91">
        <v>0</v>
      </c>
      <c r="P92" s="142">
        <v>1</v>
      </c>
      <c r="Q92" s="86">
        <v>1</v>
      </c>
      <c r="R92" s="87">
        <v>1</v>
      </c>
      <c r="S92" s="86">
        <v>1</v>
      </c>
      <c r="T92" s="183" t="str">
        <f t="shared" si="24"/>
        <v xml:space="preserve">  207, // #PedalDB 16H  </v>
      </c>
      <c r="Y92" s="208" t="str">
        <f t="shared" ca="1" si="26"/>
        <v xml:space="preserve">  110, // #5 TubeAmp Gain  -&gt; Bass Equal   </v>
      </c>
      <c r="AB92" s="9"/>
    </row>
    <row r="93" spans="1:28" x14ac:dyDescent="0.2">
      <c r="A93" s="18">
        <f t="shared" si="22"/>
        <v>91</v>
      </c>
      <c r="B93" s="166" t="s">
        <v>315</v>
      </c>
      <c r="C93" s="32">
        <f>C92+1</f>
        <v>1074</v>
      </c>
      <c r="D93" s="9" t="s">
        <v>1454</v>
      </c>
      <c r="E93" s="9">
        <v>125</v>
      </c>
      <c r="F93" s="448" t="s">
        <v>1303</v>
      </c>
      <c r="G93" s="446" t="s">
        <v>2763</v>
      </c>
      <c r="H93" s="25" t="str">
        <f t="shared" ref="H93:H124" si="27">CONCATENATE("  ",F93,", // #",A93," ",B93)</f>
        <v xml:space="preserve">  ts_voice_ped, // #91 PedalDB 8    </v>
      </c>
      <c r="I93" s="11" t="str">
        <f t="shared" ref="I93:I124" si="28">CONCATENATE("  ",D93,", // #",A93," ",B93)</f>
        <v xml:space="preserve">  t_drawbar, // #91 PedalDB 8    </v>
      </c>
      <c r="J93" s="12" t="str">
        <f t="shared" ref="J93:J124" si="29">CONCATENATE("  ",C93,", // #",A93," ",B93)</f>
        <v xml:space="preserve">  1074, // #91 PedalDB 8    </v>
      </c>
      <c r="K93" s="13" t="str">
        <f t="shared" si="23"/>
        <v xml:space="preserve">  'PedalDB 8    ',  // #91 </v>
      </c>
      <c r="L93" s="9">
        <v>1</v>
      </c>
      <c r="M93" s="140">
        <v>1</v>
      </c>
      <c r="N93" s="90">
        <v>0</v>
      </c>
      <c r="O93" s="91">
        <v>0</v>
      </c>
      <c r="P93" s="142">
        <v>1</v>
      </c>
      <c r="Q93" s="86">
        <v>1</v>
      </c>
      <c r="R93" s="87">
        <v>1</v>
      </c>
      <c r="S93" s="86">
        <v>1</v>
      </c>
      <c r="T93" s="183" t="str">
        <f t="shared" si="24"/>
        <v xml:space="preserve">  207, // #PedalDB 8    </v>
      </c>
      <c r="Y93" s="208" t="str">
        <f t="shared" ca="1" si="26"/>
        <v xml:space="preserve">  110, // #6 TubeAmpBypass -&gt; Bass Equal   </v>
      </c>
      <c r="AB93" s="9"/>
    </row>
    <row r="94" spans="1:28" x14ac:dyDescent="0.2">
      <c r="A94" s="18">
        <f t="shared" si="22"/>
        <v>92</v>
      </c>
      <c r="B94" s="166" t="s">
        <v>1487</v>
      </c>
      <c r="C94" s="32">
        <f>C93+1</f>
        <v>1075</v>
      </c>
      <c r="D94" s="9" t="s">
        <v>1454</v>
      </c>
      <c r="E94" s="9">
        <v>125</v>
      </c>
      <c r="F94" s="448" t="s">
        <v>1303</v>
      </c>
      <c r="G94" s="446" t="s">
        <v>2763</v>
      </c>
      <c r="H94" s="25" t="str">
        <f t="shared" si="27"/>
        <v xml:space="preserve">  ts_voice_ped, // #92 PedalDB 8H   </v>
      </c>
      <c r="I94" s="11" t="str">
        <f t="shared" si="28"/>
        <v xml:space="preserve">  t_drawbar, // #92 PedalDB 8H   </v>
      </c>
      <c r="J94" s="12" t="str">
        <f t="shared" si="29"/>
        <v xml:space="preserve">  1075, // #92 PedalDB 8H   </v>
      </c>
      <c r="K94" s="13" t="str">
        <f t="shared" si="23"/>
        <v xml:space="preserve">  'PedalDB 8H   ',  // #92 </v>
      </c>
      <c r="L94" s="9">
        <v>1</v>
      </c>
      <c r="M94" s="140">
        <v>1</v>
      </c>
      <c r="N94" s="90">
        <v>0</v>
      </c>
      <c r="O94" s="91">
        <v>0</v>
      </c>
      <c r="P94" s="142">
        <v>1</v>
      </c>
      <c r="Q94" s="86">
        <v>1</v>
      </c>
      <c r="R94" s="87">
        <v>1</v>
      </c>
      <c r="S94" s="86">
        <v>1</v>
      </c>
      <c r="T94" s="183" t="str">
        <f t="shared" si="24"/>
        <v xml:space="preserve">  207, // #PedalDB 8H   </v>
      </c>
      <c r="Y94" s="208" t="str">
        <f t="shared" ca="1" si="26"/>
        <v xml:space="preserve">  138, // #7 Rotary Motor  -&gt; HornSlowSpeed</v>
      </c>
      <c r="AB94" s="9"/>
    </row>
    <row r="95" spans="1:28" x14ac:dyDescent="0.2">
      <c r="A95" s="18">
        <f t="shared" si="22"/>
        <v>93</v>
      </c>
      <c r="B95" s="166" t="s">
        <v>347</v>
      </c>
      <c r="C95" s="9">
        <v>1064</v>
      </c>
      <c r="D95" s="9" t="s">
        <v>1454</v>
      </c>
      <c r="E95" s="9">
        <v>125</v>
      </c>
      <c r="F95" s="73" t="s">
        <v>1879</v>
      </c>
      <c r="G95" s="33"/>
      <c r="H95" s="25" t="str">
        <f t="shared" si="27"/>
        <v xml:space="preserve">  ts_preset_0, // #93 Pedal Attack </v>
      </c>
      <c r="I95" s="11" t="str">
        <f t="shared" si="28"/>
        <v xml:space="preserve">  t_drawbar, // #93 Pedal Attack </v>
      </c>
      <c r="J95" s="12" t="str">
        <f t="shared" si="29"/>
        <v xml:space="preserve">  1064, // #93 Pedal Attack </v>
      </c>
      <c r="K95" s="13" t="str">
        <f t="shared" si="23"/>
        <v xml:space="preserve">  'Pedal Attack ',  // #93 </v>
      </c>
      <c r="L95" s="9">
        <v>1</v>
      </c>
      <c r="M95" s="140">
        <v>1</v>
      </c>
      <c r="N95" s="90">
        <v>1</v>
      </c>
      <c r="O95" s="91">
        <v>1</v>
      </c>
      <c r="P95" s="142">
        <v>1</v>
      </c>
      <c r="Q95" s="86">
        <v>1</v>
      </c>
      <c r="R95" s="87">
        <v>1</v>
      </c>
      <c r="S95" s="86">
        <v>1</v>
      </c>
      <c r="T95" s="183" t="str">
        <f t="shared" si="24"/>
        <v xml:space="preserve">  255, // #Pedal Attack </v>
      </c>
      <c r="Y95" s="208" t="str">
        <f t="shared" ca="1" si="26"/>
        <v xml:space="preserve">  138, // #8 Rotary Fast   -&gt; HornSlowSpeed</v>
      </c>
      <c r="AB95" s="9"/>
    </row>
    <row r="96" spans="1:28" x14ac:dyDescent="0.2">
      <c r="A96" s="18">
        <f t="shared" si="22"/>
        <v>94</v>
      </c>
      <c r="B96" s="166" t="s">
        <v>360</v>
      </c>
      <c r="C96" s="32">
        <f>C95+1</f>
        <v>1065</v>
      </c>
      <c r="D96" s="9" t="s">
        <v>1454</v>
      </c>
      <c r="E96" s="9">
        <v>125</v>
      </c>
      <c r="F96" s="73" t="s">
        <v>1879</v>
      </c>
      <c r="G96" s="33"/>
      <c r="H96" s="25" t="str">
        <f t="shared" si="27"/>
        <v xml:space="preserve">  ts_preset_0, // #94 Pedal Decay  </v>
      </c>
      <c r="I96" s="11" t="str">
        <f t="shared" si="28"/>
        <v xml:space="preserve">  t_drawbar, // #94 Pedal Decay  </v>
      </c>
      <c r="J96" s="12" t="str">
        <f t="shared" si="29"/>
        <v xml:space="preserve">  1065, // #94 Pedal Decay  </v>
      </c>
      <c r="K96" s="13" t="str">
        <f t="shared" si="23"/>
        <v xml:space="preserve">  'Pedal Decay  ',  // #94 </v>
      </c>
      <c r="L96" s="9">
        <v>1</v>
      </c>
      <c r="M96" s="140">
        <v>1</v>
      </c>
      <c r="N96" s="90">
        <v>1</v>
      </c>
      <c r="O96" s="91">
        <v>1</v>
      </c>
      <c r="P96" s="142">
        <v>1</v>
      </c>
      <c r="Q96" s="86">
        <v>1</v>
      </c>
      <c r="R96" s="87">
        <v>1</v>
      </c>
      <c r="S96" s="86">
        <v>1</v>
      </c>
      <c r="T96" s="183" t="str">
        <f t="shared" si="24"/>
        <v xml:space="preserve">  255, // #Pedal Decay  </v>
      </c>
      <c r="Y96" s="208" t="str">
        <f t="shared" ca="1" si="26"/>
        <v xml:space="preserve">  138, // #9 Rotary Bypass -&gt; HornSlowSpeed</v>
      </c>
      <c r="AB96" s="9"/>
    </row>
    <row r="97" spans="1:28" x14ac:dyDescent="0.2">
      <c r="A97" s="18">
        <f t="shared" si="22"/>
        <v>95</v>
      </c>
      <c r="B97" s="166" t="s">
        <v>357</v>
      </c>
      <c r="C97" s="32">
        <f>C96+1</f>
        <v>1066</v>
      </c>
      <c r="D97" s="9" t="s">
        <v>1454</v>
      </c>
      <c r="E97" s="9">
        <v>125</v>
      </c>
      <c r="F97" s="73" t="s">
        <v>1879</v>
      </c>
      <c r="G97" s="33"/>
      <c r="H97" s="25" t="str">
        <f t="shared" si="27"/>
        <v xml:space="preserve">  ts_preset_0, // #95 Pedal Sustain</v>
      </c>
      <c r="I97" s="11" t="str">
        <f t="shared" si="28"/>
        <v xml:space="preserve">  t_drawbar, // #95 Pedal Sustain</v>
      </c>
      <c r="J97" s="12" t="str">
        <f t="shared" si="29"/>
        <v xml:space="preserve">  1066, // #95 Pedal Sustain</v>
      </c>
      <c r="K97" s="13" t="str">
        <f t="shared" si="23"/>
        <v xml:space="preserve">  'Pedal Sustain',  // #95 </v>
      </c>
      <c r="L97" s="9">
        <v>1</v>
      </c>
      <c r="M97" s="140">
        <v>1</v>
      </c>
      <c r="N97" s="90">
        <v>1</v>
      </c>
      <c r="O97" s="91">
        <v>1</v>
      </c>
      <c r="P97" s="142">
        <v>1</v>
      </c>
      <c r="Q97" s="86">
        <v>1</v>
      </c>
      <c r="R97" s="87">
        <v>1</v>
      </c>
      <c r="S97" s="86">
        <v>1</v>
      </c>
      <c r="T97" s="183" t="str">
        <f t="shared" si="24"/>
        <v xml:space="preserve">  255, // #Pedal Sustain</v>
      </c>
      <c r="Y97" s="208" t="str">
        <f t="shared" ca="1" si="26"/>
        <v xml:space="preserve">  131, // #10 Percussion    -&gt; PercNormLvl  </v>
      </c>
      <c r="AB97" s="9"/>
    </row>
    <row r="98" spans="1:28" x14ac:dyDescent="0.2">
      <c r="A98" s="18">
        <f t="shared" si="22"/>
        <v>96</v>
      </c>
      <c r="B98" s="166" t="s">
        <v>358</v>
      </c>
      <c r="C98" s="32">
        <f>C97+1</f>
        <v>1067</v>
      </c>
      <c r="D98" s="9" t="s">
        <v>1454</v>
      </c>
      <c r="E98" s="9">
        <v>125</v>
      </c>
      <c r="F98" s="73" t="s">
        <v>1879</v>
      </c>
      <c r="G98" s="33"/>
      <c r="H98" s="25" t="str">
        <f t="shared" si="27"/>
        <v xml:space="preserve">  ts_preset_0, // #96 Pedal Release</v>
      </c>
      <c r="I98" s="11" t="str">
        <f t="shared" si="28"/>
        <v xml:space="preserve">  t_drawbar, // #96 Pedal Release</v>
      </c>
      <c r="J98" s="12" t="str">
        <f t="shared" si="29"/>
        <v xml:space="preserve">  1067, // #96 Pedal Release</v>
      </c>
      <c r="K98" s="13" t="str">
        <f t="shared" ref="K98:K129" si="30">CONCATENATE("  '",B98,"',  // #",A98," ")</f>
        <v xml:space="preserve">  'Pedal Release',  // #96 </v>
      </c>
      <c r="L98" s="9">
        <v>1</v>
      </c>
      <c r="M98" s="140">
        <v>1</v>
      </c>
      <c r="N98" s="90">
        <v>0</v>
      </c>
      <c r="O98" s="91">
        <v>1</v>
      </c>
      <c r="P98" s="142">
        <v>1</v>
      </c>
      <c r="Q98" s="86">
        <v>1</v>
      </c>
      <c r="R98" s="87">
        <v>1</v>
      </c>
      <c r="S98" s="86">
        <v>1</v>
      </c>
      <c r="T98" s="183" t="str">
        <f t="shared" ref="T98:T129" si="31">CONCATENATE("  ",L98*128+M98*64+N98*32+O98*16+P98*8+Q98*4+R98*2+S98,", // #",B98)</f>
        <v xml:space="preserve">  223, // #Pedal Release</v>
      </c>
      <c r="Y98" s="208" t="str">
        <f t="shared" ca="1" si="26"/>
        <v xml:space="preserve">  160, // #11 UPR LWR Vibr  -&gt; Scanner Gear </v>
      </c>
      <c r="AB98" s="9"/>
    </row>
    <row r="99" spans="1:28" x14ac:dyDescent="0.2">
      <c r="A99" s="18">
        <f t="shared" si="22"/>
        <v>97</v>
      </c>
      <c r="B99" s="166" t="s">
        <v>359</v>
      </c>
      <c r="C99" s="32">
        <f>C98+1</f>
        <v>1068</v>
      </c>
      <c r="D99" s="9" t="s">
        <v>1454</v>
      </c>
      <c r="E99" s="9">
        <v>125</v>
      </c>
      <c r="F99" s="73" t="s">
        <v>1879</v>
      </c>
      <c r="G99" s="33"/>
      <c r="H99" s="25" t="str">
        <f t="shared" si="27"/>
        <v xml:space="preserve">  ts_preset_0, // #97 Pedal Harmonc</v>
      </c>
      <c r="I99" s="11" t="str">
        <f t="shared" si="28"/>
        <v xml:space="preserve">  t_drawbar, // #97 Pedal Harmonc</v>
      </c>
      <c r="J99" s="12" t="str">
        <f t="shared" si="29"/>
        <v xml:space="preserve">  1068, // #97 Pedal Harmonc</v>
      </c>
      <c r="K99" s="13" t="str">
        <f t="shared" si="30"/>
        <v xml:space="preserve">  'Pedal Harmonc',  // #97 </v>
      </c>
      <c r="L99" s="9">
        <v>1</v>
      </c>
      <c r="M99" s="140">
        <v>1</v>
      </c>
      <c r="N99" s="90">
        <v>1</v>
      </c>
      <c r="O99" s="91">
        <v>1</v>
      </c>
      <c r="P99" s="142">
        <v>1</v>
      </c>
      <c r="Q99" s="86">
        <v>1</v>
      </c>
      <c r="R99" s="87">
        <v>1</v>
      </c>
      <c r="S99" s="86">
        <v>1</v>
      </c>
      <c r="T99" s="183" t="str">
        <f t="shared" si="31"/>
        <v xml:space="preserve">  255, // #Pedal Harmonc</v>
      </c>
      <c r="Y99" s="208" t="str">
        <f t="shared" ca="1" si="26"/>
        <v xml:space="preserve">  160, // #12 UPR LWR Vibr  -&gt; Scanner Gear </v>
      </c>
      <c r="AB99" s="9"/>
    </row>
    <row r="100" spans="1:28" x14ac:dyDescent="0.2">
      <c r="A100" s="339">
        <f t="shared" si="22"/>
        <v>98</v>
      </c>
      <c r="B100" s="167" t="s">
        <v>1400</v>
      </c>
      <c r="C100" s="90">
        <v>1240</v>
      </c>
      <c r="D100" s="90" t="s">
        <v>1405</v>
      </c>
      <c r="E100" s="9">
        <v>128</v>
      </c>
      <c r="F100" s="222" t="s">
        <v>1878</v>
      </c>
      <c r="G100" s="33"/>
      <c r="H100" s="25" t="str">
        <f t="shared" si="27"/>
        <v xml:space="preserve">  ts_preset_1, // #98 PedalGM Prg 1</v>
      </c>
      <c r="I100" s="148" t="str">
        <f t="shared" si="28"/>
        <v xml:space="preserve">  t_gm_prg2, // #98 PedalGM Prg 1</v>
      </c>
      <c r="J100" s="149" t="str">
        <f t="shared" si="29"/>
        <v xml:space="preserve">  1240, // #98 PedalGM Prg 1</v>
      </c>
      <c r="K100" s="150" t="str">
        <f t="shared" si="30"/>
        <v xml:space="preserve">  'PedalGM Prg 1',  // #98 </v>
      </c>
      <c r="L100" s="9">
        <v>1</v>
      </c>
      <c r="M100" s="151">
        <v>1</v>
      </c>
      <c r="N100" s="90">
        <v>1</v>
      </c>
      <c r="O100" s="91">
        <v>1</v>
      </c>
      <c r="P100" s="142">
        <v>1</v>
      </c>
      <c r="Q100" s="91">
        <v>1</v>
      </c>
      <c r="R100" s="90">
        <v>1</v>
      </c>
      <c r="S100" s="91">
        <v>1</v>
      </c>
      <c r="T100" s="188" t="str">
        <f t="shared" si="31"/>
        <v xml:space="preserve">  255, // #PedalGM Prg 1</v>
      </c>
      <c r="Y100" s="208" t="str">
        <f t="shared" ca="1" si="26"/>
        <v xml:space="preserve">  160, // #13 UPR LWR Vibr  -&gt; Scanner Gear </v>
      </c>
      <c r="AB100" s="9"/>
    </row>
    <row r="101" spans="1:28" x14ac:dyDescent="0.2">
      <c r="A101" s="18">
        <f t="shared" si="22"/>
        <v>99</v>
      </c>
      <c r="B101" s="167" t="s">
        <v>1388</v>
      </c>
      <c r="C101" s="90">
        <v>1241</v>
      </c>
      <c r="D101" s="90" t="s">
        <v>1454</v>
      </c>
      <c r="E101" s="9">
        <v>125</v>
      </c>
      <c r="F101" s="222" t="s">
        <v>1878</v>
      </c>
      <c r="G101" s="33"/>
      <c r="H101" s="25" t="str">
        <f t="shared" si="27"/>
        <v xml:space="preserve">  ts_preset_1, // #99 PedalGM Lvl 1</v>
      </c>
      <c r="I101" s="148" t="str">
        <f t="shared" si="28"/>
        <v xml:space="preserve">  t_drawbar, // #99 PedalGM Lvl 1</v>
      </c>
      <c r="J101" s="149" t="str">
        <f t="shared" si="29"/>
        <v xml:space="preserve">  1241, // #99 PedalGM Lvl 1</v>
      </c>
      <c r="K101" s="150" t="str">
        <f t="shared" si="30"/>
        <v xml:space="preserve">  'PedalGM Lvl 1',  // #99 </v>
      </c>
      <c r="L101" s="9">
        <v>1</v>
      </c>
      <c r="M101" s="151">
        <v>1</v>
      </c>
      <c r="N101" s="90">
        <v>1</v>
      </c>
      <c r="O101" s="91">
        <v>1</v>
      </c>
      <c r="P101" s="142">
        <v>1</v>
      </c>
      <c r="Q101" s="91">
        <v>1</v>
      </c>
      <c r="R101" s="90">
        <v>1</v>
      </c>
      <c r="S101" s="91">
        <v>1</v>
      </c>
      <c r="T101" s="188" t="str">
        <f t="shared" si="31"/>
        <v xml:space="preserve">  255, // #PedalGM Lvl 1</v>
      </c>
      <c r="Y101" s="208" t="str">
        <f t="shared" ca="1" si="26"/>
        <v xml:space="preserve">  108, // #14 Phasing Fast  -&gt; PHR &lt;Mode&gt;   </v>
      </c>
      <c r="AB101" s="9"/>
    </row>
    <row r="102" spans="1:28" x14ac:dyDescent="0.2">
      <c r="A102" s="18">
        <f t="shared" si="22"/>
        <v>100</v>
      </c>
      <c r="B102" s="167" t="s">
        <v>1401</v>
      </c>
      <c r="C102" s="90">
        <v>1242</v>
      </c>
      <c r="D102" s="90" t="s">
        <v>329</v>
      </c>
      <c r="E102" s="9">
        <v>5</v>
      </c>
      <c r="F102" s="222" t="s">
        <v>1878</v>
      </c>
      <c r="G102" s="33"/>
      <c r="H102" s="25" t="str">
        <f t="shared" si="27"/>
        <v xml:space="preserve">  ts_preset_1, // #100 PedalGM Harm1</v>
      </c>
      <c r="I102" s="148" t="str">
        <f t="shared" si="28"/>
        <v xml:space="preserve">  t_numeric, // #100 PedalGM Harm1</v>
      </c>
      <c r="J102" s="149" t="str">
        <f t="shared" si="29"/>
        <v xml:space="preserve">  1242, // #100 PedalGM Harm1</v>
      </c>
      <c r="K102" s="150" t="str">
        <f t="shared" si="30"/>
        <v xml:space="preserve">  'PedalGM Harm1',  // #100 </v>
      </c>
      <c r="L102" s="9">
        <v>1</v>
      </c>
      <c r="M102" s="151">
        <v>1</v>
      </c>
      <c r="N102" s="90">
        <v>1</v>
      </c>
      <c r="O102" s="91">
        <v>1</v>
      </c>
      <c r="P102" s="142">
        <v>1</v>
      </c>
      <c r="Q102" s="91">
        <v>1</v>
      </c>
      <c r="R102" s="90">
        <v>1</v>
      </c>
      <c r="S102" s="91">
        <v>1</v>
      </c>
      <c r="T102" s="188" t="str">
        <f t="shared" si="31"/>
        <v xml:space="preserve">  255, // #PedalGM Harm1</v>
      </c>
      <c r="Y102" s="208" t="str">
        <f t="shared" ca="1" si="26"/>
        <v xml:space="preserve">  108, // #15 Phasing Upper -&gt; PHR &lt;Mode&gt;   </v>
      </c>
      <c r="AB102" s="9"/>
    </row>
    <row r="103" spans="1:28" x14ac:dyDescent="0.2">
      <c r="A103" s="339">
        <f t="shared" si="22"/>
        <v>101</v>
      </c>
      <c r="B103" s="167" t="s">
        <v>1402</v>
      </c>
      <c r="C103" s="90">
        <v>1243</v>
      </c>
      <c r="D103" s="90" t="s">
        <v>1406</v>
      </c>
      <c r="E103" s="9">
        <v>125</v>
      </c>
      <c r="F103" s="222" t="s">
        <v>1878</v>
      </c>
      <c r="G103" s="33"/>
      <c r="H103" s="25" t="str">
        <f t="shared" si="27"/>
        <v xml:space="preserve">  ts_preset_1, // #101 PedalGM Prg 2</v>
      </c>
      <c r="I103" s="148" t="str">
        <f t="shared" si="28"/>
        <v xml:space="preserve">  t_gm_prg6, // #101 PedalGM Prg 2</v>
      </c>
      <c r="J103" s="149" t="str">
        <f t="shared" si="29"/>
        <v xml:space="preserve">  1243, // #101 PedalGM Prg 2</v>
      </c>
      <c r="K103" s="150" t="str">
        <f t="shared" si="30"/>
        <v xml:space="preserve">  'PedalGM Prg 2',  // #101 </v>
      </c>
      <c r="L103" s="9">
        <v>1</v>
      </c>
      <c r="M103" s="151">
        <v>0</v>
      </c>
      <c r="N103" s="90">
        <v>1</v>
      </c>
      <c r="O103" s="91">
        <v>1</v>
      </c>
      <c r="P103" s="142">
        <v>1</v>
      </c>
      <c r="Q103" s="91">
        <v>1</v>
      </c>
      <c r="R103" s="90">
        <v>1</v>
      </c>
      <c r="S103" s="91">
        <v>1</v>
      </c>
      <c r="T103" s="188" t="str">
        <f t="shared" si="31"/>
        <v xml:space="preserve">  191, // #PedalGM Prg 2</v>
      </c>
      <c r="Y103" s="208" t="str">
        <f t="shared" ca="1" si="26"/>
        <v xml:space="preserve">  108, // #16 Phasing Lower -&gt; PHR &lt;Mode&gt;   </v>
      </c>
      <c r="AB103" s="9"/>
    </row>
    <row r="104" spans="1:28" x14ac:dyDescent="0.2">
      <c r="A104" s="18">
        <f t="shared" si="22"/>
        <v>102</v>
      </c>
      <c r="B104" s="167" t="s">
        <v>1389</v>
      </c>
      <c r="C104" s="90">
        <v>1244</v>
      </c>
      <c r="D104" s="90" t="s">
        <v>1454</v>
      </c>
      <c r="E104" s="9">
        <v>125</v>
      </c>
      <c r="F104" s="222" t="s">
        <v>1878</v>
      </c>
      <c r="G104" s="33"/>
      <c r="H104" s="25" t="str">
        <f t="shared" si="27"/>
        <v xml:space="preserve">  ts_preset_1, // #102 PedalGM Lvl 2</v>
      </c>
      <c r="I104" s="148" t="str">
        <f t="shared" si="28"/>
        <v xml:space="preserve">  t_drawbar, // #102 PedalGM Lvl 2</v>
      </c>
      <c r="J104" s="149" t="str">
        <f t="shared" si="29"/>
        <v xml:space="preserve">  1244, // #102 PedalGM Lvl 2</v>
      </c>
      <c r="K104" s="150" t="str">
        <f t="shared" si="30"/>
        <v xml:space="preserve">  'PedalGM Lvl 2',  // #102 </v>
      </c>
      <c r="L104" s="9">
        <v>1</v>
      </c>
      <c r="M104" s="151">
        <v>0</v>
      </c>
      <c r="N104" s="90">
        <v>1</v>
      </c>
      <c r="O104" s="91">
        <v>1</v>
      </c>
      <c r="P104" s="142">
        <v>1</v>
      </c>
      <c r="Q104" s="91">
        <v>1</v>
      </c>
      <c r="R104" s="90">
        <v>1</v>
      </c>
      <c r="S104" s="91">
        <v>1</v>
      </c>
      <c r="T104" s="188" t="str">
        <f t="shared" si="31"/>
        <v xml:space="preserve">  191, // #PedalGM Lvl 2</v>
      </c>
      <c r="Y104" s="208" t="str">
        <f t="shared" ca="1" si="26"/>
        <v xml:space="preserve">  105, // #17 Reverb Prgm   -&gt; Reverb 1 Lvl </v>
      </c>
      <c r="AB104" s="9"/>
    </row>
    <row r="105" spans="1:28" x14ac:dyDescent="0.2">
      <c r="A105" s="18">
        <f t="shared" si="22"/>
        <v>103</v>
      </c>
      <c r="B105" s="167" t="s">
        <v>1403</v>
      </c>
      <c r="C105" s="90">
        <v>1245</v>
      </c>
      <c r="D105" s="90" t="s">
        <v>329</v>
      </c>
      <c r="E105" s="9">
        <v>5</v>
      </c>
      <c r="F105" s="222" t="s">
        <v>1878</v>
      </c>
      <c r="G105" s="33"/>
      <c r="H105" s="25" t="str">
        <f t="shared" si="27"/>
        <v xml:space="preserve">  ts_preset_1, // #103 PedalGM Harm2</v>
      </c>
      <c r="I105" s="148" t="str">
        <f t="shared" si="28"/>
        <v xml:space="preserve">  t_numeric, // #103 PedalGM Harm2</v>
      </c>
      <c r="J105" s="149" t="str">
        <f t="shared" si="29"/>
        <v xml:space="preserve">  1245, // #103 PedalGM Harm2</v>
      </c>
      <c r="K105" s="150" t="str">
        <f t="shared" si="30"/>
        <v xml:space="preserve">  'PedalGM Harm2',  // #103 </v>
      </c>
      <c r="L105" s="9">
        <v>1</v>
      </c>
      <c r="M105" s="151">
        <v>0</v>
      </c>
      <c r="N105" s="90">
        <v>1</v>
      </c>
      <c r="O105" s="91">
        <v>1</v>
      </c>
      <c r="P105" s="142">
        <v>1</v>
      </c>
      <c r="Q105" s="91">
        <v>1</v>
      </c>
      <c r="R105" s="90">
        <v>1</v>
      </c>
      <c r="S105" s="91">
        <v>1</v>
      </c>
      <c r="T105" s="188" t="str">
        <f t="shared" si="31"/>
        <v xml:space="preserve">  191, // #PedalGM Harm2</v>
      </c>
      <c r="Y105" s="208" t="str">
        <f t="shared" ca="1" si="26"/>
        <v xml:space="preserve">  175, // #18 Organ Preconf -&gt; Gating Mode  </v>
      </c>
      <c r="AB105" s="9"/>
    </row>
    <row r="106" spans="1:28" x14ac:dyDescent="0.2">
      <c r="A106" s="18">
        <f t="shared" si="22"/>
        <v>104</v>
      </c>
      <c r="B106" s="167" t="s">
        <v>1404</v>
      </c>
      <c r="C106" s="90">
        <v>1246</v>
      </c>
      <c r="D106" s="90" t="s">
        <v>340</v>
      </c>
      <c r="E106" s="9">
        <v>15</v>
      </c>
      <c r="F106" s="222" t="s">
        <v>1878</v>
      </c>
      <c r="G106" s="33"/>
      <c r="H106" s="25" t="str">
        <f t="shared" si="27"/>
        <v xml:space="preserve">  ts_preset_1, // #104 PedalGM Detn2</v>
      </c>
      <c r="I106" s="148" t="str">
        <f t="shared" si="28"/>
        <v xml:space="preserve">  t_tuning, // #104 PedalGM Detn2</v>
      </c>
      <c r="J106" s="149" t="str">
        <f t="shared" si="29"/>
        <v xml:space="preserve">  1246, // #104 PedalGM Detn2</v>
      </c>
      <c r="K106" s="150" t="str">
        <f t="shared" si="30"/>
        <v xml:space="preserve">  'PedalGM Detn2',  // #104 </v>
      </c>
      <c r="L106" s="9">
        <v>1</v>
      </c>
      <c r="M106" s="151">
        <v>0</v>
      </c>
      <c r="N106" s="90">
        <v>1</v>
      </c>
      <c r="O106" s="91">
        <v>1</v>
      </c>
      <c r="P106" s="142">
        <v>1</v>
      </c>
      <c r="Q106" s="91">
        <v>1</v>
      </c>
      <c r="R106" s="90">
        <v>1</v>
      </c>
      <c r="S106" s="91">
        <v>1</v>
      </c>
      <c r="T106" s="188" t="str">
        <f t="shared" si="31"/>
        <v xml:space="preserve">  191, // #PedalGM Detn2</v>
      </c>
      <c r="Y106" s="208" t="str">
        <f t="shared" ca="1" si="26"/>
        <v xml:space="preserve">  175, // #19 TG Tuning     -&gt; Gating Mode  </v>
      </c>
      <c r="AB106" s="9"/>
    </row>
    <row r="107" spans="1:28" x14ac:dyDescent="0.2">
      <c r="A107" s="18">
        <f t="shared" si="22"/>
        <v>105</v>
      </c>
      <c r="B107" s="198" t="s">
        <v>317</v>
      </c>
      <c r="C107" s="9">
        <v>1400</v>
      </c>
      <c r="D107" s="9" t="s">
        <v>1454</v>
      </c>
      <c r="E107" s="9">
        <v>125</v>
      </c>
      <c r="F107" s="404" t="s">
        <v>1877</v>
      </c>
      <c r="G107" s="33"/>
      <c r="H107" s="25" t="str">
        <f t="shared" si="27"/>
        <v xml:space="preserve">  ts_preset_2, // #105 Reverb 1 Lvl </v>
      </c>
      <c r="I107" s="11" t="str">
        <f t="shared" si="28"/>
        <v xml:space="preserve">  t_drawbar, // #105 Reverb 1 Lvl </v>
      </c>
      <c r="J107" s="12" t="str">
        <f t="shared" si="29"/>
        <v xml:space="preserve">  1400, // #105 Reverb 1 Lvl </v>
      </c>
      <c r="K107" s="13" t="str">
        <f t="shared" si="30"/>
        <v xml:space="preserve">  'Reverb 1 Lvl ',  // #105 </v>
      </c>
      <c r="L107" s="9">
        <v>1</v>
      </c>
      <c r="M107" s="140">
        <v>1</v>
      </c>
      <c r="N107" s="90">
        <v>1</v>
      </c>
      <c r="O107" s="91">
        <v>1</v>
      </c>
      <c r="P107" s="142">
        <v>1</v>
      </c>
      <c r="Q107" s="86">
        <v>1</v>
      </c>
      <c r="R107" s="87">
        <v>1</v>
      </c>
      <c r="S107" s="86">
        <v>1</v>
      </c>
      <c r="T107" s="183" t="str">
        <f t="shared" si="31"/>
        <v xml:space="preserve">  255, // #Reverb 1 Lvl </v>
      </c>
      <c r="Y107" s="208" t="str">
        <f ca="1">CONCATENATE("  ",G22," // #",A22," ",B22," -&gt; ",INDIRECT("B"&amp;G22+2))</f>
        <v xml:space="preserve">  149 // #20 MIDI Transpos -&gt; KeybTranspos </v>
      </c>
      <c r="AB107" s="9"/>
    </row>
    <row r="108" spans="1:28" x14ac:dyDescent="0.2">
      <c r="A108" s="18">
        <f t="shared" si="22"/>
        <v>106</v>
      </c>
      <c r="B108" s="184" t="s">
        <v>318</v>
      </c>
      <c r="C108" s="32">
        <f>C107+1</f>
        <v>1401</v>
      </c>
      <c r="D108" s="9" t="s">
        <v>1454</v>
      </c>
      <c r="E108" s="9">
        <v>125</v>
      </c>
      <c r="F108" s="404" t="s">
        <v>1877</v>
      </c>
      <c r="G108" s="33"/>
      <c r="H108" s="25" t="str">
        <f t="shared" si="27"/>
        <v xml:space="preserve">  ts_preset_2, // #106 Reverb 2 Lvl </v>
      </c>
      <c r="I108" s="11" t="str">
        <f t="shared" si="28"/>
        <v xml:space="preserve">  t_drawbar, // #106 Reverb 2 Lvl </v>
      </c>
      <c r="J108" s="12" t="str">
        <f t="shared" si="29"/>
        <v xml:space="preserve">  1401, // #106 Reverb 2 Lvl </v>
      </c>
      <c r="K108" s="13" t="str">
        <f t="shared" si="30"/>
        <v xml:space="preserve">  'Reverb 2 Lvl ',  // #106 </v>
      </c>
      <c r="L108" s="9">
        <v>1</v>
      </c>
      <c r="M108" s="140">
        <v>1</v>
      </c>
      <c r="N108" s="90">
        <v>1</v>
      </c>
      <c r="O108" s="91">
        <v>1</v>
      </c>
      <c r="P108" s="142">
        <v>1</v>
      </c>
      <c r="Q108" s="86">
        <v>1</v>
      </c>
      <c r="R108" s="87">
        <v>1</v>
      </c>
      <c r="S108" s="86">
        <v>1</v>
      </c>
      <c r="T108" s="183" t="str">
        <f t="shared" si="31"/>
        <v xml:space="preserve">  255, // #Reverb 2 Lvl </v>
      </c>
      <c r="Y108" s="208" t="s">
        <v>285</v>
      </c>
      <c r="AB108" s="9"/>
    </row>
    <row r="109" spans="1:28" x14ac:dyDescent="0.2">
      <c r="A109" s="18">
        <f t="shared" si="22"/>
        <v>107</v>
      </c>
      <c r="B109" s="184" t="s">
        <v>319</v>
      </c>
      <c r="C109" s="32">
        <f>C108+1</f>
        <v>1402</v>
      </c>
      <c r="D109" s="9" t="s">
        <v>1454</v>
      </c>
      <c r="E109" s="9">
        <v>125</v>
      </c>
      <c r="F109" s="404" t="s">
        <v>1877</v>
      </c>
      <c r="G109" s="33"/>
      <c r="H109" s="25" t="str">
        <f t="shared" si="27"/>
        <v xml:space="preserve">  ts_preset_2, // #107 Reverb 3 Lvl </v>
      </c>
      <c r="I109" s="11" t="str">
        <f t="shared" si="28"/>
        <v xml:space="preserve">  t_drawbar, // #107 Reverb 3 Lvl </v>
      </c>
      <c r="J109" s="12" t="str">
        <f t="shared" si="29"/>
        <v xml:space="preserve">  1402, // #107 Reverb 3 Lvl </v>
      </c>
      <c r="K109" s="13" t="str">
        <f t="shared" si="30"/>
        <v xml:space="preserve">  'Reverb 3 Lvl ',  // #107 </v>
      </c>
      <c r="L109" s="9">
        <v>1</v>
      </c>
      <c r="M109" s="140">
        <v>1</v>
      </c>
      <c r="N109" s="90">
        <v>1</v>
      </c>
      <c r="O109" s="91">
        <v>1</v>
      </c>
      <c r="P109" s="142">
        <v>1</v>
      </c>
      <c r="Q109" s="86">
        <v>1</v>
      </c>
      <c r="R109" s="87">
        <v>1</v>
      </c>
      <c r="S109" s="86">
        <v>1</v>
      </c>
      <c r="T109" s="183" t="str">
        <f t="shared" si="31"/>
        <v xml:space="preserve">  255, // #Reverb 3 Lvl </v>
      </c>
      <c r="AB109" s="9"/>
    </row>
    <row r="110" spans="1:28" x14ac:dyDescent="0.2">
      <c r="A110" s="18">
        <f t="shared" si="22"/>
        <v>108</v>
      </c>
      <c r="B110" s="211" t="s">
        <v>1451</v>
      </c>
      <c r="C110" s="87">
        <v>0</v>
      </c>
      <c r="D110" s="87" t="s">
        <v>404</v>
      </c>
      <c r="E110" s="9">
        <v>0</v>
      </c>
      <c r="F110" s="73" t="s">
        <v>1879</v>
      </c>
      <c r="G110" s="33"/>
      <c r="H110" s="25" t="str">
        <f t="shared" si="27"/>
        <v xml:space="preserve">  ts_preset_0, // #108 PHR &lt;Mode&gt;   </v>
      </c>
      <c r="I110" s="11" t="str">
        <f t="shared" si="28"/>
        <v xml:space="preserve">  t_items_phrmode, // #108 PHR &lt;Mode&gt;   </v>
      </c>
      <c r="J110" s="12" t="str">
        <f t="shared" si="29"/>
        <v xml:space="preserve">  0, // #108 PHR &lt;Mode&gt;   </v>
      </c>
      <c r="K110" s="13" t="str">
        <f t="shared" si="30"/>
        <v xml:space="preserve">  'PHR &lt;Mode&gt;   ',  // #108 </v>
      </c>
      <c r="L110" s="9">
        <v>1</v>
      </c>
      <c r="M110" s="140">
        <v>0</v>
      </c>
      <c r="N110" s="90">
        <v>1</v>
      </c>
      <c r="O110" s="91">
        <v>1</v>
      </c>
      <c r="P110" s="142">
        <v>1</v>
      </c>
      <c r="Q110" s="86">
        <v>1</v>
      </c>
      <c r="R110" s="87">
        <v>1</v>
      </c>
      <c r="S110" s="86">
        <v>1</v>
      </c>
      <c r="T110" s="183" t="str">
        <f t="shared" si="31"/>
        <v xml:space="preserve">  191, // #PHR &lt;Mode&gt;   </v>
      </c>
      <c r="AB110" s="9"/>
    </row>
    <row r="111" spans="1:28" x14ac:dyDescent="0.2">
      <c r="A111" s="18">
        <f t="shared" si="22"/>
        <v>109</v>
      </c>
      <c r="B111" s="203" t="s">
        <v>1521</v>
      </c>
      <c r="C111" s="32">
        <f>C150+1</f>
        <v>1459</v>
      </c>
      <c r="D111" s="9" t="s">
        <v>330</v>
      </c>
      <c r="E111" s="9">
        <v>1</v>
      </c>
      <c r="F111" s="73" t="s">
        <v>1879</v>
      </c>
      <c r="G111" s="33"/>
      <c r="H111" s="25" t="str">
        <f t="shared" si="27"/>
        <v xml:space="preserve">  ts_preset_0, // #109 Sync PHR/Rotr</v>
      </c>
      <c r="I111" s="11" t="str">
        <f t="shared" si="28"/>
        <v xml:space="preserve">  t_boolean, // #109 Sync PHR/Rotr</v>
      </c>
      <c r="J111" s="12" t="str">
        <f t="shared" si="29"/>
        <v xml:space="preserve">  1459, // #109 Sync PHR/Rotr</v>
      </c>
      <c r="K111" s="13" t="str">
        <f t="shared" si="30"/>
        <v xml:space="preserve">  'Sync PHR/Rotr',  // #109 </v>
      </c>
      <c r="L111" s="9">
        <v>1</v>
      </c>
      <c r="M111" s="140">
        <v>0</v>
      </c>
      <c r="N111" s="90">
        <v>1</v>
      </c>
      <c r="O111" s="91">
        <v>1</v>
      </c>
      <c r="P111" s="142">
        <v>1</v>
      </c>
      <c r="Q111" s="43">
        <v>1</v>
      </c>
      <c r="R111" s="9">
        <v>1</v>
      </c>
      <c r="S111" s="43">
        <v>1</v>
      </c>
      <c r="T111" s="183" t="str">
        <f t="shared" si="31"/>
        <v xml:space="preserve">  191, // #Sync PHR/Rotr</v>
      </c>
      <c r="AB111" s="9"/>
    </row>
    <row r="112" spans="1:28" x14ac:dyDescent="0.2">
      <c r="A112" s="18">
        <f t="shared" si="22"/>
        <v>110</v>
      </c>
      <c r="B112" s="199" t="s">
        <v>1310</v>
      </c>
      <c r="C112" s="9">
        <v>1112</v>
      </c>
      <c r="D112" s="9" t="s">
        <v>1454</v>
      </c>
      <c r="E112" s="9">
        <v>125</v>
      </c>
      <c r="F112" s="404" t="s">
        <v>1877</v>
      </c>
      <c r="G112" s="33"/>
      <c r="H112" s="25" t="str">
        <f t="shared" si="27"/>
        <v xml:space="preserve">  ts_preset_2, // #110 Bass Equal   </v>
      </c>
      <c r="I112" s="11" t="str">
        <f t="shared" si="28"/>
        <v xml:space="preserve">  t_drawbar, // #110 Bass Equal   </v>
      </c>
      <c r="J112" s="12" t="str">
        <f t="shared" si="29"/>
        <v xml:space="preserve">  1112, // #110 Bass Equal   </v>
      </c>
      <c r="K112" s="13" t="str">
        <f t="shared" si="30"/>
        <v xml:space="preserve">  'Bass Equal   ',  // #110 </v>
      </c>
      <c r="L112" s="9">
        <v>1</v>
      </c>
      <c r="M112" s="140">
        <v>1</v>
      </c>
      <c r="N112" s="90">
        <v>1</v>
      </c>
      <c r="O112" s="91">
        <v>1</v>
      </c>
      <c r="P112" s="142">
        <v>1</v>
      </c>
      <c r="Q112" s="43">
        <v>1</v>
      </c>
      <c r="R112" s="9">
        <v>1</v>
      </c>
      <c r="S112" s="43">
        <v>1</v>
      </c>
      <c r="T112" s="183" t="str">
        <f t="shared" si="31"/>
        <v xml:space="preserve">  255, // #Bass Equal   </v>
      </c>
      <c r="AB112" s="9"/>
    </row>
    <row r="113" spans="1:28" x14ac:dyDescent="0.2">
      <c r="A113" s="18">
        <f t="shared" si="22"/>
        <v>111</v>
      </c>
      <c r="B113" s="185" t="s">
        <v>1514</v>
      </c>
      <c r="C113" s="32">
        <f>C112+1</f>
        <v>1113</v>
      </c>
      <c r="D113" s="9" t="s">
        <v>1454</v>
      </c>
      <c r="E113" s="9">
        <v>125</v>
      </c>
      <c r="F113" s="404" t="s">
        <v>1877</v>
      </c>
      <c r="G113" s="33"/>
      <c r="H113" s="25" t="str">
        <f t="shared" si="27"/>
        <v xml:space="preserve">  ts_preset_2, // #111 Bass Equ Frq </v>
      </c>
      <c r="I113" s="11" t="str">
        <f t="shared" si="28"/>
        <v xml:space="preserve">  t_drawbar, // #111 Bass Equ Frq </v>
      </c>
      <c r="J113" s="12" t="str">
        <f t="shared" si="29"/>
        <v xml:space="preserve">  1113, // #111 Bass Equ Frq </v>
      </c>
      <c r="K113" s="13" t="str">
        <f t="shared" si="30"/>
        <v xml:space="preserve">  'Bass Equ Frq ',  // #111 </v>
      </c>
      <c r="L113" s="9">
        <v>0</v>
      </c>
      <c r="M113" s="140">
        <v>1</v>
      </c>
      <c r="N113" s="90">
        <v>1</v>
      </c>
      <c r="O113" s="91">
        <v>1</v>
      </c>
      <c r="P113" s="142">
        <v>1</v>
      </c>
      <c r="Q113" s="43">
        <v>1</v>
      </c>
      <c r="R113" s="9">
        <v>1</v>
      </c>
      <c r="S113" s="43">
        <v>1</v>
      </c>
      <c r="T113" s="183" t="str">
        <f t="shared" si="31"/>
        <v xml:space="preserve">  127, // #Bass Equ Frq </v>
      </c>
      <c r="AB113" s="9"/>
    </row>
    <row r="114" spans="1:28" x14ac:dyDescent="0.2">
      <c r="A114" s="18">
        <f t="shared" si="22"/>
        <v>112</v>
      </c>
      <c r="B114" s="185" t="s">
        <v>2215</v>
      </c>
      <c r="C114" s="32">
        <f t="shared" ref="C114:C120" si="32">C113+1</f>
        <v>1114</v>
      </c>
      <c r="D114" s="9" t="s">
        <v>1454</v>
      </c>
      <c r="E114" s="9">
        <v>125</v>
      </c>
      <c r="F114" s="404" t="s">
        <v>1877</v>
      </c>
      <c r="G114" s="33"/>
      <c r="H114" s="25" t="str">
        <f t="shared" si="27"/>
        <v xml:space="preserve">  ts_preset_2, // #112 Bass Equ Q   </v>
      </c>
      <c r="I114" s="11" t="str">
        <f t="shared" si="28"/>
        <v xml:space="preserve">  t_drawbar, // #112 Bass Equ Q   </v>
      </c>
      <c r="J114" s="12" t="str">
        <f t="shared" si="29"/>
        <v xml:space="preserve">  1114, // #112 Bass Equ Q   </v>
      </c>
      <c r="K114" s="13" t="str">
        <f t="shared" si="30"/>
        <v xml:space="preserve">  'Bass Equ Q   ',  // #112 </v>
      </c>
      <c r="L114" s="9">
        <v>0</v>
      </c>
      <c r="M114" s="140">
        <v>1</v>
      </c>
      <c r="N114" s="90">
        <v>1</v>
      </c>
      <c r="O114" s="91">
        <v>1</v>
      </c>
      <c r="P114" s="142">
        <v>1</v>
      </c>
      <c r="Q114" s="43">
        <v>1</v>
      </c>
      <c r="R114" s="9">
        <v>1</v>
      </c>
      <c r="S114" s="43">
        <v>1</v>
      </c>
      <c r="T114" s="183" t="str">
        <f t="shared" si="31"/>
        <v xml:space="preserve">  127, // #Bass Equ Q   </v>
      </c>
      <c r="AB114" s="9"/>
    </row>
    <row r="115" spans="1:28" x14ac:dyDescent="0.2">
      <c r="A115" s="18">
        <f t="shared" si="22"/>
        <v>113</v>
      </c>
      <c r="B115" s="185" t="s">
        <v>1311</v>
      </c>
      <c r="C115" s="32">
        <f t="shared" si="32"/>
        <v>1115</v>
      </c>
      <c r="D115" s="9" t="s">
        <v>1454</v>
      </c>
      <c r="E115" s="9">
        <v>125</v>
      </c>
      <c r="F115" s="404" t="s">
        <v>1877</v>
      </c>
      <c r="G115" s="33"/>
      <c r="H115" s="25" t="str">
        <f t="shared" si="27"/>
        <v xml:space="preserve">  ts_preset_2, // #113 Mid Equal    </v>
      </c>
      <c r="I115" s="11" t="str">
        <f t="shared" si="28"/>
        <v xml:space="preserve">  t_drawbar, // #113 Mid Equal    </v>
      </c>
      <c r="J115" s="12" t="str">
        <f t="shared" si="29"/>
        <v xml:space="preserve">  1115, // #113 Mid Equal    </v>
      </c>
      <c r="K115" s="13" t="str">
        <f t="shared" si="30"/>
        <v xml:space="preserve">  'Mid Equal    ',  // #113 </v>
      </c>
      <c r="L115" s="9">
        <v>1</v>
      </c>
      <c r="M115" s="140">
        <v>1</v>
      </c>
      <c r="N115" s="90">
        <v>1</v>
      </c>
      <c r="O115" s="91">
        <v>1</v>
      </c>
      <c r="P115" s="142">
        <v>1</v>
      </c>
      <c r="Q115" s="43">
        <v>1</v>
      </c>
      <c r="R115" s="9">
        <v>1</v>
      </c>
      <c r="S115" s="43">
        <v>1</v>
      </c>
      <c r="T115" s="183" t="str">
        <f t="shared" si="31"/>
        <v xml:space="preserve">  255, // #Mid Equal    </v>
      </c>
      <c r="AB115" s="9"/>
    </row>
    <row r="116" spans="1:28" x14ac:dyDescent="0.2">
      <c r="A116" s="18">
        <f t="shared" si="22"/>
        <v>114</v>
      </c>
      <c r="B116" s="185" t="s">
        <v>1519</v>
      </c>
      <c r="C116" s="32">
        <f t="shared" si="32"/>
        <v>1116</v>
      </c>
      <c r="D116" s="9" t="s">
        <v>1454</v>
      </c>
      <c r="E116" s="9">
        <v>125</v>
      </c>
      <c r="F116" s="404" t="s">
        <v>1877</v>
      </c>
      <c r="G116" s="33"/>
      <c r="H116" s="25" t="str">
        <f t="shared" si="27"/>
        <v xml:space="preserve">  ts_preset_2, // #114 Mid Equ Frq  </v>
      </c>
      <c r="I116" s="11" t="str">
        <f t="shared" si="28"/>
        <v xml:space="preserve">  t_drawbar, // #114 Mid Equ Frq  </v>
      </c>
      <c r="J116" s="12" t="str">
        <f t="shared" si="29"/>
        <v xml:space="preserve">  1116, // #114 Mid Equ Frq  </v>
      </c>
      <c r="K116" s="13" t="str">
        <f t="shared" si="30"/>
        <v xml:space="preserve">  'Mid Equ Frq  ',  // #114 </v>
      </c>
      <c r="L116" s="9">
        <v>1</v>
      </c>
      <c r="M116" s="140">
        <v>1</v>
      </c>
      <c r="N116" s="90">
        <v>1</v>
      </c>
      <c r="O116" s="91">
        <v>1</v>
      </c>
      <c r="P116" s="142">
        <v>1</v>
      </c>
      <c r="Q116" s="43">
        <v>1</v>
      </c>
      <c r="R116" s="9">
        <v>1</v>
      </c>
      <c r="S116" s="43">
        <v>1</v>
      </c>
      <c r="T116" s="183" t="str">
        <f t="shared" si="31"/>
        <v xml:space="preserve">  255, // #Mid Equ Frq  </v>
      </c>
      <c r="AB116" s="9"/>
    </row>
    <row r="117" spans="1:28" x14ac:dyDescent="0.2">
      <c r="A117" s="18">
        <f t="shared" si="22"/>
        <v>115</v>
      </c>
      <c r="B117" s="185" t="s">
        <v>2217</v>
      </c>
      <c r="C117" s="32">
        <f t="shared" si="32"/>
        <v>1117</v>
      </c>
      <c r="D117" s="9" t="s">
        <v>1454</v>
      </c>
      <c r="E117" s="9">
        <v>125</v>
      </c>
      <c r="F117" s="404" t="s">
        <v>1877</v>
      </c>
      <c r="G117" s="33"/>
      <c r="H117" s="25" t="str">
        <f t="shared" si="27"/>
        <v xml:space="preserve">  ts_preset_2, // #115 Mid Equ Q    </v>
      </c>
      <c r="I117" s="11" t="str">
        <f t="shared" si="28"/>
        <v xml:space="preserve">  t_drawbar, // #115 Mid Equ Q    </v>
      </c>
      <c r="J117" s="12" t="str">
        <f t="shared" si="29"/>
        <v xml:space="preserve">  1117, // #115 Mid Equ Q    </v>
      </c>
      <c r="K117" s="13" t="str">
        <f t="shared" si="30"/>
        <v xml:space="preserve">  'Mid Equ Q    ',  // #115 </v>
      </c>
      <c r="L117" s="9">
        <v>1</v>
      </c>
      <c r="M117" s="140">
        <v>1</v>
      </c>
      <c r="N117" s="90">
        <v>1</v>
      </c>
      <c r="O117" s="91">
        <v>1</v>
      </c>
      <c r="P117" s="142">
        <v>1</v>
      </c>
      <c r="Q117" s="43">
        <v>1</v>
      </c>
      <c r="R117" s="9">
        <v>1</v>
      </c>
      <c r="S117" s="43">
        <v>1</v>
      </c>
      <c r="T117" s="183" t="str">
        <f t="shared" si="31"/>
        <v xml:space="preserve">  255, // #Mid Equ Q    </v>
      </c>
      <c r="AB117" s="9"/>
    </row>
    <row r="118" spans="1:28" x14ac:dyDescent="0.2">
      <c r="A118" s="18">
        <f t="shared" si="22"/>
        <v>116</v>
      </c>
      <c r="B118" s="185" t="s">
        <v>1312</v>
      </c>
      <c r="C118" s="32">
        <f t="shared" si="32"/>
        <v>1118</v>
      </c>
      <c r="D118" s="9" t="s">
        <v>1454</v>
      </c>
      <c r="E118" s="9">
        <v>125</v>
      </c>
      <c r="F118" s="404" t="s">
        <v>1877</v>
      </c>
      <c r="G118" s="33"/>
      <c r="H118" s="25" t="str">
        <f t="shared" si="27"/>
        <v xml:space="preserve">  ts_preset_2, // #116 Treble Equal </v>
      </c>
      <c r="I118" s="11" t="str">
        <f t="shared" si="28"/>
        <v xml:space="preserve">  t_drawbar, // #116 Treble Equal </v>
      </c>
      <c r="J118" s="12" t="str">
        <f t="shared" si="29"/>
        <v xml:space="preserve">  1118, // #116 Treble Equal </v>
      </c>
      <c r="K118" s="13" t="str">
        <f t="shared" si="30"/>
        <v xml:space="preserve">  'Treble Equal ',  // #116 </v>
      </c>
      <c r="L118" s="9">
        <v>1</v>
      </c>
      <c r="M118" s="140">
        <v>1</v>
      </c>
      <c r="N118" s="90">
        <v>1</v>
      </c>
      <c r="O118" s="91">
        <v>1</v>
      </c>
      <c r="P118" s="142">
        <v>1</v>
      </c>
      <c r="Q118" s="43">
        <v>1</v>
      </c>
      <c r="R118" s="9">
        <v>1</v>
      </c>
      <c r="S118" s="43">
        <v>1</v>
      </c>
      <c r="T118" s="183" t="str">
        <f t="shared" si="31"/>
        <v xml:space="preserve">  255, // #Treble Equal </v>
      </c>
      <c r="AB118" s="9"/>
    </row>
    <row r="119" spans="1:28" x14ac:dyDescent="0.2">
      <c r="A119" s="18">
        <f t="shared" si="22"/>
        <v>117</v>
      </c>
      <c r="B119" s="185" t="s">
        <v>1516</v>
      </c>
      <c r="C119" s="32">
        <f t="shared" si="32"/>
        <v>1119</v>
      </c>
      <c r="D119" s="9" t="s">
        <v>1454</v>
      </c>
      <c r="E119" s="9">
        <v>125</v>
      </c>
      <c r="F119" s="404" t="s">
        <v>1877</v>
      </c>
      <c r="G119" s="33"/>
      <c r="H119" s="25" t="str">
        <f t="shared" si="27"/>
        <v xml:space="preserve">  ts_preset_2, // #117 Treb Equ Frq </v>
      </c>
      <c r="I119" s="11" t="str">
        <f t="shared" si="28"/>
        <v xml:space="preserve">  t_drawbar, // #117 Treb Equ Frq </v>
      </c>
      <c r="J119" s="12" t="str">
        <f t="shared" si="29"/>
        <v xml:space="preserve">  1119, // #117 Treb Equ Frq </v>
      </c>
      <c r="K119" s="13" t="str">
        <f t="shared" si="30"/>
        <v xml:space="preserve">  'Treb Equ Frq ',  // #117 </v>
      </c>
      <c r="L119" s="9">
        <v>0</v>
      </c>
      <c r="M119" s="140">
        <v>1</v>
      </c>
      <c r="N119" s="90">
        <v>1</v>
      </c>
      <c r="O119" s="91">
        <v>1</v>
      </c>
      <c r="P119" s="142">
        <v>1</v>
      </c>
      <c r="Q119" s="43">
        <v>1</v>
      </c>
      <c r="R119" s="9">
        <v>1</v>
      </c>
      <c r="S119" s="43">
        <v>1</v>
      </c>
      <c r="T119" s="183" t="str">
        <f t="shared" si="31"/>
        <v xml:space="preserve">  127, // #Treb Equ Frq </v>
      </c>
      <c r="AB119" s="9"/>
    </row>
    <row r="120" spans="1:28" x14ac:dyDescent="0.2">
      <c r="A120" s="18">
        <f t="shared" si="22"/>
        <v>118</v>
      </c>
      <c r="B120" s="185" t="s">
        <v>2216</v>
      </c>
      <c r="C120" s="32">
        <f t="shared" si="32"/>
        <v>1120</v>
      </c>
      <c r="D120" s="9" t="s">
        <v>1454</v>
      </c>
      <c r="E120" s="9">
        <v>125</v>
      </c>
      <c r="F120" s="404" t="s">
        <v>1877</v>
      </c>
      <c r="G120" s="33"/>
      <c r="H120" s="25" t="str">
        <f t="shared" si="27"/>
        <v xml:space="preserve">  ts_preset_2, // #118 Treb Equ Q   </v>
      </c>
      <c r="I120" s="11" t="str">
        <f t="shared" si="28"/>
        <v xml:space="preserve">  t_drawbar, // #118 Treb Equ Q   </v>
      </c>
      <c r="J120" s="12" t="str">
        <f t="shared" si="29"/>
        <v xml:space="preserve">  1120, // #118 Treb Equ Q   </v>
      </c>
      <c r="K120" s="13" t="str">
        <f t="shared" si="30"/>
        <v xml:space="preserve">  'Treb Equ Q   ',  // #118 </v>
      </c>
      <c r="L120" s="9">
        <v>0</v>
      </c>
      <c r="M120" s="140">
        <v>1</v>
      </c>
      <c r="N120" s="90">
        <v>1</v>
      </c>
      <c r="O120" s="91">
        <v>1</v>
      </c>
      <c r="P120" s="142">
        <v>1</v>
      </c>
      <c r="Q120" s="43">
        <v>1</v>
      </c>
      <c r="R120" s="9">
        <v>1</v>
      </c>
      <c r="S120" s="43">
        <v>1</v>
      </c>
      <c r="T120" s="183" t="str">
        <f t="shared" si="31"/>
        <v xml:space="preserve">  127, // #Treb Equ Q   </v>
      </c>
      <c r="AB120" s="9"/>
    </row>
    <row r="121" spans="1:28" x14ac:dyDescent="0.2">
      <c r="A121" s="18">
        <f t="shared" si="22"/>
        <v>119</v>
      </c>
      <c r="B121" s="185" t="s">
        <v>1520</v>
      </c>
      <c r="C121" s="32">
        <f>C120+1</f>
        <v>1121</v>
      </c>
      <c r="D121" s="9" t="s">
        <v>330</v>
      </c>
      <c r="E121" s="9">
        <v>1</v>
      </c>
      <c r="F121" s="404" t="s">
        <v>1877</v>
      </c>
      <c r="G121" s="33"/>
      <c r="H121" s="25" t="str">
        <f t="shared" si="27"/>
        <v xml:space="preserve">  ts_preset_2, // #119 Parametr B/T </v>
      </c>
      <c r="I121" s="11" t="str">
        <f t="shared" si="28"/>
        <v xml:space="preserve">  t_boolean, // #119 Parametr B/T </v>
      </c>
      <c r="J121" s="12" t="str">
        <f t="shared" si="29"/>
        <v xml:space="preserve">  1121, // #119 Parametr B/T </v>
      </c>
      <c r="K121" s="13" t="str">
        <f t="shared" si="30"/>
        <v xml:space="preserve">  'Parametr B/T ',  // #119 </v>
      </c>
      <c r="L121" s="9">
        <v>1</v>
      </c>
      <c r="M121" s="140">
        <v>1</v>
      </c>
      <c r="N121" s="90">
        <v>1</v>
      </c>
      <c r="O121" s="91">
        <v>1</v>
      </c>
      <c r="P121" s="142">
        <v>1</v>
      </c>
      <c r="Q121" s="43">
        <v>1</v>
      </c>
      <c r="R121" s="9">
        <v>1</v>
      </c>
      <c r="S121" s="43">
        <v>1</v>
      </c>
      <c r="T121" s="183" t="str">
        <f t="shared" si="31"/>
        <v xml:space="preserve">  255, // #Parametr B/T </v>
      </c>
      <c r="AB121" s="9"/>
    </row>
    <row r="122" spans="1:28" x14ac:dyDescent="0.2">
      <c r="A122" s="18">
        <f t="shared" si="22"/>
        <v>120</v>
      </c>
      <c r="B122" s="185" t="s">
        <v>1820</v>
      </c>
      <c r="C122" s="9">
        <v>1082</v>
      </c>
      <c r="D122" s="9" t="s">
        <v>1454</v>
      </c>
      <c r="E122" s="9">
        <v>125</v>
      </c>
      <c r="F122" s="404" t="s">
        <v>1877</v>
      </c>
      <c r="G122" s="33"/>
      <c r="H122" s="25" t="str">
        <f t="shared" si="27"/>
        <v xml:space="preserve">  ts_preset_2, // #120 Upper Lvl Adj</v>
      </c>
      <c r="I122" s="11" t="str">
        <f t="shared" si="28"/>
        <v xml:space="preserve">  t_drawbar, // #120 Upper Lvl Adj</v>
      </c>
      <c r="J122" s="12" t="str">
        <f t="shared" si="29"/>
        <v xml:space="preserve">  1082, // #120 Upper Lvl Adj</v>
      </c>
      <c r="K122" s="13" t="str">
        <f t="shared" si="30"/>
        <v xml:space="preserve">  'Upper Lvl Adj',  // #120 </v>
      </c>
      <c r="L122" s="9">
        <v>1</v>
      </c>
      <c r="M122" s="140">
        <v>1</v>
      </c>
      <c r="N122" s="90">
        <v>1</v>
      </c>
      <c r="O122" s="91">
        <v>1</v>
      </c>
      <c r="P122" s="142">
        <v>1</v>
      </c>
      <c r="Q122" s="43">
        <v>1</v>
      </c>
      <c r="R122" s="9">
        <v>1</v>
      </c>
      <c r="S122" s="43">
        <v>1</v>
      </c>
      <c r="T122" s="183" t="str">
        <f t="shared" si="31"/>
        <v xml:space="preserve">  255, // #Upper Lvl Adj</v>
      </c>
      <c r="AB122" s="9"/>
    </row>
    <row r="123" spans="1:28" x14ac:dyDescent="0.2">
      <c r="A123" s="18">
        <f t="shared" si="22"/>
        <v>121</v>
      </c>
      <c r="B123" s="185" t="s">
        <v>1821</v>
      </c>
      <c r="C123" s="32">
        <f>C122+1</f>
        <v>1083</v>
      </c>
      <c r="D123" s="9" t="s">
        <v>1454</v>
      </c>
      <c r="E123" s="9">
        <v>125</v>
      </c>
      <c r="F123" s="404" t="s">
        <v>1877</v>
      </c>
      <c r="G123" s="33"/>
      <c r="H123" s="25" t="str">
        <f t="shared" si="27"/>
        <v xml:space="preserve">  ts_preset_2, // #121 Lower Lvl Adj</v>
      </c>
      <c r="I123" s="11" t="str">
        <f t="shared" si="28"/>
        <v xml:space="preserve">  t_drawbar, // #121 Lower Lvl Adj</v>
      </c>
      <c r="J123" s="12" t="str">
        <f t="shared" si="29"/>
        <v xml:space="preserve">  1083, // #121 Lower Lvl Adj</v>
      </c>
      <c r="K123" s="13" t="str">
        <f t="shared" si="30"/>
        <v xml:space="preserve">  'Lower Lvl Adj',  // #121 </v>
      </c>
      <c r="L123" s="9">
        <v>1</v>
      </c>
      <c r="M123" s="140">
        <v>1</v>
      </c>
      <c r="N123" s="90">
        <v>1</v>
      </c>
      <c r="O123" s="91">
        <v>1</v>
      </c>
      <c r="P123" s="142">
        <v>1</v>
      </c>
      <c r="Q123" s="43">
        <v>1</v>
      </c>
      <c r="R123" s="9">
        <v>1</v>
      </c>
      <c r="S123" s="43">
        <v>1</v>
      </c>
      <c r="T123" s="183" t="str">
        <f t="shared" si="31"/>
        <v xml:space="preserve">  255, // #Lower Lvl Adj</v>
      </c>
      <c r="AB123" s="9"/>
    </row>
    <row r="124" spans="1:28" x14ac:dyDescent="0.2">
      <c r="A124" s="18">
        <f t="shared" si="22"/>
        <v>122</v>
      </c>
      <c r="B124" s="185" t="s">
        <v>1822</v>
      </c>
      <c r="C124" s="32">
        <f>C123+1</f>
        <v>1084</v>
      </c>
      <c r="D124" s="9" t="s">
        <v>1454</v>
      </c>
      <c r="E124" s="9">
        <v>125</v>
      </c>
      <c r="F124" s="404" t="s">
        <v>1877</v>
      </c>
      <c r="G124" s="33"/>
      <c r="H124" s="25" t="str">
        <f t="shared" si="27"/>
        <v xml:space="preserve">  ts_preset_2, // #122 Pedal Lvl Adj</v>
      </c>
      <c r="I124" s="11" t="str">
        <f t="shared" si="28"/>
        <v xml:space="preserve">  t_drawbar, // #122 Pedal Lvl Adj</v>
      </c>
      <c r="J124" s="12" t="str">
        <f t="shared" si="29"/>
        <v xml:space="preserve">  1084, // #122 Pedal Lvl Adj</v>
      </c>
      <c r="K124" s="13" t="str">
        <f t="shared" si="30"/>
        <v xml:space="preserve">  'Pedal Lvl Adj',  // #122 </v>
      </c>
      <c r="L124" s="9">
        <v>1</v>
      </c>
      <c r="M124" s="140">
        <v>1</v>
      </c>
      <c r="N124" s="90">
        <v>1</v>
      </c>
      <c r="O124" s="91">
        <v>1</v>
      </c>
      <c r="P124" s="142">
        <v>1</v>
      </c>
      <c r="Q124" s="43">
        <v>1</v>
      </c>
      <c r="R124" s="9">
        <v>1</v>
      </c>
      <c r="S124" s="43">
        <v>1</v>
      </c>
      <c r="T124" s="183" t="str">
        <f t="shared" si="31"/>
        <v xml:space="preserve">  255, // #Pedal Lvl Adj</v>
      </c>
      <c r="AB124" s="9"/>
    </row>
    <row r="125" spans="1:28" x14ac:dyDescent="0.2">
      <c r="A125" s="18">
        <f t="shared" si="22"/>
        <v>123</v>
      </c>
      <c r="B125" s="185" t="s">
        <v>1824</v>
      </c>
      <c r="C125" s="32">
        <f>C124+1</f>
        <v>1085</v>
      </c>
      <c r="D125" s="9" t="s">
        <v>1454</v>
      </c>
      <c r="E125" s="9">
        <v>125</v>
      </c>
      <c r="F125" s="404" t="s">
        <v>1877</v>
      </c>
      <c r="G125" s="33"/>
      <c r="H125" s="25" t="str">
        <f t="shared" ref="H125:H156" si="33">CONCATENATE("  ",F125,", // #",A125," ",B125)</f>
        <v xml:space="preserve">  ts_preset_2, // #123 UprDryLvl Adj</v>
      </c>
      <c r="I125" s="11" t="str">
        <f t="shared" ref="I125:I156" si="34">CONCATENATE("  ",D125,", // #",A125," ",B125)</f>
        <v xml:space="preserve">  t_drawbar, // #123 UprDryLvl Adj</v>
      </c>
      <c r="J125" s="12" t="str">
        <f t="shared" ref="J125:J156" si="35">CONCATENATE("  ",C125,", // #",A125," ",B125)</f>
        <v xml:space="preserve">  1085, // #123 UprDryLvl Adj</v>
      </c>
      <c r="K125" s="13" t="str">
        <f t="shared" si="30"/>
        <v xml:space="preserve">  'UprDryLvl Adj',  // #123 </v>
      </c>
      <c r="L125" s="9">
        <v>1</v>
      </c>
      <c r="M125" s="140">
        <v>1</v>
      </c>
      <c r="N125" s="90">
        <v>1</v>
      </c>
      <c r="O125" s="91">
        <v>1</v>
      </c>
      <c r="P125" s="142">
        <v>1</v>
      </c>
      <c r="Q125" s="43">
        <v>1</v>
      </c>
      <c r="R125" s="9">
        <v>1</v>
      </c>
      <c r="S125" s="43">
        <v>1</v>
      </c>
      <c r="T125" s="183" t="str">
        <f t="shared" si="31"/>
        <v xml:space="preserve">  255, // #UprDryLvl Adj</v>
      </c>
      <c r="AB125" s="9"/>
    </row>
    <row r="126" spans="1:28" x14ac:dyDescent="0.2">
      <c r="A126" s="18">
        <f t="shared" si="22"/>
        <v>124</v>
      </c>
      <c r="B126" s="185" t="s">
        <v>1825</v>
      </c>
      <c r="C126" s="9">
        <v>1491</v>
      </c>
      <c r="D126" s="9" t="s">
        <v>1454</v>
      </c>
      <c r="E126" s="9">
        <v>125</v>
      </c>
      <c r="F126" s="404" t="s">
        <v>1877</v>
      </c>
      <c r="G126" s="33"/>
      <c r="H126" s="25" t="str">
        <f t="shared" si="33"/>
        <v xml:space="preserve">  ts_preset_2, // #124 Organ Sum Lvl</v>
      </c>
      <c r="I126" s="11" t="str">
        <f t="shared" si="34"/>
        <v xml:space="preserve">  t_drawbar, // #124 Organ Sum Lvl</v>
      </c>
      <c r="J126" s="12" t="str">
        <f t="shared" si="35"/>
        <v xml:space="preserve">  1491, // #124 Organ Sum Lvl</v>
      </c>
      <c r="K126" s="13" t="str">
        <f t="shared" si="30"/>
        <v xml:space="preserve">  'Organ Sum Lvl',  // #124 </v>
      </c>
      <c r="L126" s="9">
        <v>1</v>
      </c>
      <c r="M126" s="140">
        <v>1</v>
      </c>
      <c r="N126" s="90">
        <v>1</v>
      </c>
      <c r="O126" s="91">
        <v>1</v>
      </c>
      <c r="P126" s="142">
        <v>1</v>
      </c>
      <c r="Q126" s="43">
        <v>1</v>
      </c>
      <c r="R126" s="9">
        <v>1</v>
      </c>
      <c r="S126" s="43">
        <v>1</v>
      </c>
      <c r="T126" s="183" t="str">
        <f t="shared" si="31"/>
        <v xml:space="preserve">  255, // #Organ Sum Lvl</v>
      </c>
      <c r="AB126" s="9"/>
    </row>
    <row r="127" spans="1:28" x14ac:dyDescent="0.2">
      <c r="A127" s="18">
        <f t="shared" si="22"/>
        <v>125</v>
      </c>
      <c r="B127" s="185" t="s">
        <v>1823</v>
      </c>
      <c r="C127" s="9">
        <v>1490</v>
      </c>
      <c r="D127" s="9" t="s">
        <v>1454</v>
      </c>
      <c r="E127" s="9">
        <v>125</v>
      </c>
      <c r="F127" s="404" t="s">
        <v>1877</v>
      </c>
      <c r="G127" s="33"/>
      <c r="H127" s="25" t="str">
        <f t="shared" si="33"/>
        <v xml:space="preserve">  ts_preset_2, // #125 GM Synth Lvl </v>
      </c>
      <c r="I127" s="11" t="str">
        <f t="shared" si="34"/>
        <v xml:space="preserve">  t_drawbar, // #125 GM Synth Lvl </v>
      </c>
      <c r="J127" s="12" t="str">
        <f t="shared" si="35"/>
        <v xml:space="preserve">  1490, // #125 GM Synth Lvl </v>
      </c>
      <c r="K127" s="13" t="str">
        <f t="shared" si="30"/>
        <v xml:space="preserve">  'GM Synth Lvl ',  // #125 </v>
      </c>
      <c r="L127" s="9">
        <v>1</v>
      </c>
      <c r="M127" s="140">
        <v>1</v>
      </c>
      <c r="N127" s="90">
        <v>1</v>
      </c>
      <c r="O127" s="91">
        <v>1</v>
      </c>
      <c r="P127" s="142">
        <v>1</v>
      </c>
      <c r="Q127" s="43">
        <v>1</v>
      </c>
      <c r="R127" s="9">
        <v>1</v>
      </c>
      <c r="S127" s="43">
        <v>1</v>
      </c>
      <c r="T127" s="183" t="str">
        <f t="shared" si="31"/>
        <v xml:space="preserve">  255, // #GM Synth Lvl </v>
      </c>
      <c r="AB127" s="9"/>
    </row>
    <row r="128" spans="1:28" x14ac:dyDescent="0.2">
      <c r="A128" s="18">
        <f t="shared" si="22"/>
        <v>126</v>
      </c>
      <c r="B128" s="185" t="s">
        <v>1351</v>
      </c>
      <c r="C128" s="9">
        <v>1142</v>
      </c>
      <c r="D128" s="9" t="s">
        <v>330</v>
      </c>
      <c r="E128" s="9">
        <v>1</v>
      </c>
      <c r="F128" s="404" t="s">
        <v>1877</v>
      </c>
      <c r="G128" s="33"/>
      <c r="H128" s="25" t="str">
        <f t="shared" si="33"/>
        <v xml:space="preserve">  ts_preset_2, // #126 SeparatePedal</v>
      </c>
      <c r="I128" s="11" t="str">
        <f t="shared" si="34"/>
        <v xml:space="preserve">  t_boolean, // #126 SeparatePedal</v>
      </c>
      <c r="J128" s="12" t="str">
        <f t="shared" si="35"/>
        <v xml:space="preserve">  1142, // #126 SeparatePedal</v>
      </c>
      <c r="K128" s="13" t="str">
        <f t="shared" si="30"/>
        <v xml:space="preserve">  'SeparatePedal',  // #126 </v>
      </c>
      <c r="L128" s="9">
        <v>1</v>
      </c>
      <c r="M128" s="140">
        <v>1</v>
      </c>
      <c r="N128" s="90">
        <v>1</v>
      </c>
      <c r="O128" s="91">
        <v>1</v>
      </c>
      <c r="P128" s="142">
        <v>1</v>
      </c>
      <c r="Q128" s="86">
        <v>1</v>
      </c>
      <c r="R128" s="87">
        <v>1</v>
      </c>
      <c r="S128" s="86">
        <v>1</v>
      </c>
      <c r="T128" s="183" t="str">
        <f t="shared" si="31"/>
        <v xml:space="preserve">  255, // #SeparatePedal</v>
      </c>
      <c r="AB128" s="9"/>
    </row>
    <row r="129" spans="1:28" x14ac:dyDescent="0.2">
      <c r="A129" s="18">
        <f t="shared" si="22"/>
        <v>127</v>
      </c>
      <c r="B129" s="185" t="s">
        <v>1342</v>
      </c>
      <c r="C129" s="9">
        <v>1087</v>
      </c>
      <c r="D129" s="9" t="s">
        <v>1454</v>
      </c>
      <c r="E129" s="9">
        <v>125</v>
      </c>
      <c r="F129" s="404" t="s">
        <v>1877</v>
      </c>
      <c r="G129" s="33"/>
      <c r="H129" s="25" t="str">
        <f t="shared" si="33"/>
        <v xml:space="preserve">  ts_preset_2, // #127 AO28 Tone Pot</v>
      </c>
      <c r="I129" s="11" t="str">
        <f t="shared" si="34"/>
        <v xml:space="preserve">  t_drawbar, // #127 AO28 Tone Pot</v>
      </c>
      <c r="J129" s="12" t="str">
        <f t="shared" si="35"/>
        <v xml:space="preserve">  1087, // #127 AO28 Tone Pot</v>
      </c>
      <c r="K129" s="13" t="str">
        <f t="shared" si="30"/>
        <v xml:space="preserve">  'AO28 Tone Pot',  // #127 </v>
      </c>
      <c r="L129" s="9">
        <v>1</v>
      </c>
      <c r="M129" s="140">
        <v>1</v>
      </c>
      <c r="N129" s="90">
        <v>1</v>
      </c>
      <c r="O129" s="91">
        <v>1</v>
      </c>
      <c r="P129" s="142">
        <v>1</v>
      </c>
      <c r="Q129" s="86">
        <v>1</v>
      </c>
      <c r="R129" s="87">
        <v>1</v>
      </c>
      <c r="S129" s="86">
        <v>1</v>
      </c>
      <c r="T129" s="183" t="str">
        <f t="shared" si="31"/>
        <v xml:space="preserve">  255, // #AO28 Tone Pot</v>
      </c>
      <c r="AB129" s="9"/>
    </row>
    <row r="130" spans="1:28" x14ac:dyDescent="0.2">
      <c r="A130" s="18">
        <f>A129+1</f>
        <v>128</v>
      </c>
      <c r="B130" s="185" t="s">
        <v>1523</v>
      </c>
      <c r="C130" s="9">
        <v>1088</v>
      </c>
      <c r="D130" s="9" t="s">
        <v>1454</v>
      </c>
      <c r="E130" s="9">
        <v>125</v>
      </c>
      <c r="F130" s="404" t="s">
        <v>1877</v>
      </c>
      <c r="G130" s="33"/>
      <c r="H130" s="25" t="str">
        <f t="shared" si="33"/>
        <v xml:space="preserve">  ts_preset_2, // #128 AO28 Gain Cap</v>
      </c>
      <c r="I130" s="11" t="str">
        <f t="shared" si="34"/>
        <v xml:space="preserve">  t_drawbar, // #128 AO28 Gain Cap</v>
      </c>
      <c r="J130" s="12" t="str">
        <f t="shared" si="35"/>
        <v xml:space="preserve">  1088, // #128 AO28 Gain Cap</v>
      </c>
      <c r="K130" s="13" t="str">
        <f t="shared" ref="K130:K161" si="36">CONCATENATE("  '",B130,"',  // #",A130," ")</f>
        <v xml:space="preserve">  'AO28 Gain Cap',  // #128 </v>
      </c>
      <c r="L130" s="9">
        <v>1</v>
      </c>
      <c r="M130" s="140">
        <v>1</v>
      </c>
      <c r="N130" s="90">
        <v>1</v>
      </c>
      <c r="O130" s="91">
        <v>1</v>
      </c>
      <c r="P130" s="142">
        <v>1</v>
      </c>
      <c r="Q130" s="43">
        <v>1</v>
      </c>
      <c r="R130" s="9">
        <v>1</v>
      </c>
      <c r="S130" s="43">
        <v>1</v>
      </c>
      <c r="T130" s="183" t="str">
        <f t="shared" ref="T130:T161" si="37">CONCATENATE("  ",L130*128+M130*64+N130*32+O130*16+P130*8+Q130*4+R130*2+S130,", // #",B130)</f>
        <v xml:space="preserve">  255, // #AO28 Gain Cap</v>
      </c>
      <c r="AB130" s="9"/>
    </row>
    <row r="131" spans="1:28" x14ac:dyDescent="0.2">
      <c r="A131" s="18">
        <f>A130+1</f>
        <v>129</v>
      </c>
      <c r="B131" s="185" t="s">
        <v>1522</v>
      </c>
      <c r="C131" s="9">
        <v>1089</v>
      </c>
      <c r="D131" s="9" t="s">
        <v>1454</v>
      </c>
      <c r="E131" s="9">
        <v>50</v>
      </c>
      <c r="F131" s="404" t="s">
        <v>1877</v>
      </c>
      <c r="G131" s="33"/>
      <c r="H131" s="25" t="str">
        <f t="shared" si="33"/>
        <v xml:space="preserve">  ts_preset_2, // #129 AO28 MinSwell</v>
      </c>
      <c r="I131" s="11" t="str">
        <f t="shared" si="34"/>
        <v xml:space="preserve">  t_drawbar, // #129 AO28 MinSwell</v>
      </c>
      <c r="J131" s="12" t="str">
        <f t="shared" si="35"/>
        <v xml:space="preserve">  1089, // #129 AO28 MinSwell</v>
      </c>
      <c r="K131" s="13" t="str">
        <f t="shared" si="36"/>
        <v xml:space="preserve">  'AO28 MinSwell',  // #129 </v>
      </c>
      <c r="L131" s="9">
        <v>1</v>
      </c>
      <c r="M131" s="140">
        <v>1</v>
      </c>
      <c r="N131" s="90">
        <v>1</v>
      </c>
      <c r="O131" s="91">
        <v>1</v>
      </c>
      <c r="P131" s="142">
        <v>1</v>
      </c>
      <c r="Q131" s="86">
        <v>1</v>
      </c>
      <c r="R131" s="87">
        <v>1</v>
      </c>
      <c r="S131" s="86">
        <v>1</v>
      </c>
      <c r="T131" s="183" t="str">
        <f t="shared" si="37"/>
        <v xml:space="preserve">  255, // #AO28 MinSwell</v>
      </c>
      <c r="AB131" s="9"/>
    </row>
    <row r="132" spans="1:28" x14ac:dyDescent="0.2">
      <c r="A132" s="18">
        <f t="shared" ref="A132:A194" si="38">A131+1</f>
        <v>130</v>
      </c>
      <c r="B132" s="185" t="s">
        <v>1524</v>
      </c>
      <c r="C132" s="9">
        <v>1090</v>
      </c>
      <c r="D132" s="9" t="s">
        <v>329</v>
      </c>
      <c r="E132" s="9">
        <v>50</v>
      </c>
      <c r="F132" s="404" t="s">
        <v>1877</v>
      </c>
      <c r="G132" s="33"/>
      <c r="H132" s="25" t="str">
        <f t="shared" si="33"/>
        <v xml:space="preserve">  ts_preset_2, // #130 AO28 Tube Age</v>
      </c>
      <c r="I132" s="11" t="str">
        <f t="shared" si="34"/>
        <v xml:space="preserve">  t_numeric, // #130 AO28 Tube Age</v>
      </c>
      <c r="J132" s="12" t="str">
        <f t="shared" si="35"/>
        <v xml:space="preserve">  1090, // #130 AO28 Tube Age</v>
      </c>
      <c r="K132" s="13" t="str">
        <f t="shared" si="36"/>
        <v xml:space="preserve">  'AO28 Tube Age',  // #130 </v>
      </c>
      <c r="L132" s="9">
        <v>1</v>
      </c>
      <c r="M132" s="140">
        <v>1</v>
      </c>
      <c r="N132" s="90">
        <v>1</v>
      </c>
      <c r="O132" s="91">
        <v>1</v>
      </c>
      <c r="P132" s="142">
        <v>1</v>
      </c>
      <c r="Q132" s="43">
        <v>1</v>
      </c>
      <c r="R132" s="9">
        <v>1</v>
      </c>
      <c r="S132" s="43">
        <v>1</v>
      </c>
      <c r="T132" s="183" t="str">
        <f t="shared" si="37"/>
        <v xml:space="preserve">  255, // #AO28 Tube Age</v>
      </c>
      <c r="AB132" s="9"/>
    </row>
    <row r="133" spans="1:28" x14ac:dyDescent="0.2">
      <c r="A133" s="18">
        <f t="shared" si="38"/>
        <v>131</v>
      </c>
      <c r="B133" s="200" t="s">
        <v>384</v>
      </c>
      <c r="C133" s="9">
        <v>1480</v>
      </c>
      <c r="D133" s="9" t="s">
        <v>329</v>
      </c>
      <c r="E133" s="9">
        <v>125</v>
      </c>
      <c r="F133" s="401" t="s">
        <v>1880</v>
      </c>
      <c r="G133" s="33"/>
      <c r="H133" s="25" t="str">
        <f t="shared" si="33"/>
        <v xml:space="preserve">  ts_preset_3, // #131 PercNormLvl  </v>
      </c>
      <c r="I133" s="11" t="str">
        <f t="shared" si="34"/>
        <v xml:space="preserve">  t_numeric, // #131 PercNormLvl  </v>
      </c>
      <c r="J133" s="12" t="str">
        <f t="shared" si="35"/>
        <v xml:space="preserve">  1480, // #131 PercNormLvl  </v>
      </c>
      <c r="K133" s="13" t="str">
        <f t="shared" si="36"/>
        <v xml:space="preserve">  'PercNormLvl  ',  // #131 </v>
      </c>
      <c r="L133" s="9">
        <v>1</v>
      </c>
      <c r="M133" s="140">
        <v>1</v>
      </c>
      <c r="N133" s="90">
        <v>1</v>
      </c>
      <c r="O133" s="91">
        <v>1</v>
      </c>
      <c r="P133" s="142">
        <v>1</v>
      </c>
      <c r="Q133" s="43">
        <v>0</v>
      </c>
      <c r="R133" s="9">
        <v>1</v>
      </c>
      <c r="S133" s="43">
        <v>1</v>
      </c>
      <c r="T133" s="183" t="str">
        <f t="shared" si="37"/>
        <v xml:space="preserve">  251, // #PercNormLvl  </v>
      </c>
      <c r="AB133" s="9"/>
    </row>
    <row r="134" spans="1:28" x14ac:dyDescent="0.2">
      <c r="A134" s="18">
        <f t="shared" si="38"/>
        <v>132</v>
      </c>
      <c r="B134" s="171" t="s">
        <v>385</v>
      </c>
      <c r="C134" s="32">
        <f>C133+1</f>
        <v>1481</v>
      </c>
      <c r="D134" s="9" t="s">
        <v>329</v>
      </c>
      <c r="E134" s="9">
        <v>125</v>
      </c>
      <c r="F134" s="401" t="s">
        <v>1880</v>
      </c>
      <c r="G134" s="33"/>
      <c r="H134" s="25" t="str">
        <f t="shared" si="33"/>
        <v xml:space="preserve">  ts_preset_3, // #132 PercSoftLvl  </v>
      </c>
      <c r="I134" s="11" t="str">
        <f t="shared" si="34"/>
        <v xml:space="preserve">  t_numeric, // #132 PercSoftLvl  </v>
      </c>
      <c r="J134" s="12" t="str">
        <f t="shared" si="35"/>
        <v xml:space="preserve">  1481, // #132 PercSoftLvl  </v>
      </c>
      <c r="K134" s="13" t="str">
        <f t="shared" si="36"/>
        <v xml:space="preserve">  'PercSoftLvl  ',  // #132 </v>
      </c>
      <c r="L134" s="9">
        <v>1</v>
      </c>
      <c r="M134" s="140">
        <v>1</v>
      </c>
      <c r="N134" s="90">
        <v>1</v>
      </c>
      <c r="O134" s="91">
        <v>1</v>
      </c>
      <c r="P134" s="142">
        <v>1</v>
      </c>
      <c r="Q134" s="43">
        <v>0</v>
      </c>
      <c r="R134" s="9">
        <v>1</v>
      </c>
      <c r="S134" s="43">
        <v>1</v>
      </c>
      <c r="T134" s="183" t="str">
        <f t="shared" si="37"/>
        <v xml:space="preserve">  251, // #PercSoftLvl  </v>
      </c>
      <c r="AB134" s="9"/>
    </row>
    <row r="135" spans="1:28" x14ac:dyDescent="0.2">
      <c r="A135" s="18">
        <f t="shared" si="38"/>
        <v>133</v>
      </c>
      <c r="B135" s="171" t="s">
        <v>386</v>
      </c>
      <c r="C135" s="32">
        <f>C134+1</f>
        <v>1482</v>
      </c>
      <c r="D135" s="9" t="s">
        <v>329</v>
      </c>
      <c r="E135" s="9">
        <v>100</v>
      </c>
      <c r="F135" s="401" t="s">
        <v>1880</v>
      </c>
      <c r="G135" s="33"/>
      <c r="H135" s="25" t="str">
        <f t="shared" si="33"/>
        <v xml:space="preserve">  ts_preset_3, // #133 PercLongTm   </v>
      </c>
      <c r="I135" s="11" t="str">
        <f t="shared" si="34"/>
        <v xml:space="preserve">  t_numeric, // #133 PercLongTm   </v>
      </c>
      <c r="J135" s="12" t="str">
        <f t="shared" si="35"/>
        <v xml:space="preserve">  1482, // #133 PercLongTm   </v>
      </c>
      <c r="K135" s="13" t="str">
        <f t="shared" si="36"/>
        <v xml:space="preserve">  'PercLongTm   ',  // #133 </v>
      </c>
      <c r="L135" s="9">
        <v>1</v>
      </c>
      <c r="M135" s="140">
        <v>1</v>
      </c>
      <c r="N135" s="90">
        <v>1</v>
      </c>
      <c r="O135" s="91">
        <v>1</v>
      </c>
      <c r="P135" s="142">
        <v>1</v>
      </c>
      <c r="Q135" s="43">
        <v>0</v>
      </c>
      <c r="R135" s="9">
        <v>1</v>
      </c>
      <c r="S135" s="43">
        <v>1</v>
      </c>
      <c r="T135" s="183" t="str">
        <f t="shared" si="37"/>
        <v xml:space="preserve">  251, // #PercLongTm   </v>
      </c>
      <c r="AB135" s="9"/>
    </row>
    <row r="136" spans="1:28" x14ac:dyDescent="0.2">
      <c r="A136" s="18">
        <f t="shared" si="38"/>
        <v>134</v>
      </c>
      <c r="B136" s="171" t="s">
        <v>387</v>
      </c>
      <c r="C136" s="32">
        <f>C135+1</f>
        <v>1483</v>
      </c>
      <c r="D136" s="9" t="s">
        <v>329</v>
      </c>
      <c r="E136" s="9">
        <v>50</v>
      </c>
      <c r="F136" s="401" t="s">
        <v>1880</v>
      </c>
      <c r="G136" s="33"/>
      <c r="H136" s="25" t="str">
        <f t="shared" si="33"/>
        <v xml:space="preserve">  ts_preset_3, // #134 PercShortTm  </v>
      </c>
      <c r="I136" s="11" t="str">
        <f t="shared" si="34"/>
        <v xml:space="preserve">  t_numeric, // #134 PercShortTm  </v>
      </c>
      <c r="J136" s="12" t="str">
        <f t="shared" si="35"/>
        <v xml:space="preserve">  1483, // #134 PercShortTm  </v>
      </c>
      <c r="K136" s="13" t="str">
        <f t="shared" si="36"/>
        <v xml:space="preserve">  'PercShortTm  ',  // #134 </v>
      </c>
      <c r="L136" s="9">
        <v>1</v>
      </c>
      <c r="M136" s="140">
        <v>1</v>
      </c>
      <c r="N136" s="90">
        <v>1</v>
      </c>
      <c r="O136" s="91">
        <v>1</v>
      </c>
      <c r="P136" s="142">
        <v>1</v>
      </c>
      <c r="Q136" s="43">
        <v>0</v>
      </c>
      <c r="R136" s="9">
        <v>1</v>
      </c>
      <c r="S136" s="43">
        <v>1</v>
      </c>
      <c r="T136" s="183" t="str">
        <f t="shared" si="37"/>
        <v xml:space="preserve">  251, // #PercShortTm  </v>
      </c>
      <c r="AB136" s="9"/>
    </row>
    <row r="137" spans="1:28" x14ac:dyDescent="0.2">
      <c r="A137" s="18">
        <f t="shared" si="38"/>
        <v>135</v>
      </c>
      <c r="B137" s="171" t="s">
        <v>388</v>
      </c>
      <c r="C137" s="32">
        <f>C136+1</f>
        <v>1484</v>
      </c>
      <c r="D137" s="9" t="s">
        <v>1454</v>
      </c>
      <c r="E137" s="9">
        <v>125</v>
      </c>
      <c r="F137" s="401" t="s">
        <v>1880</v>
      </c>
      <c r="G137" s="33"/>
      <c r="H137" s="25" t="str">
        <f t="shared" si="33"/>
        <v xml:space="preserve">  ts_preset_3, // #135 PercMutedDB  </v>
      </c>
      <c r="I137" s="11" t="str">
        <f t="shared" si="34"/>
        <v xml:space="preserve">  t_drawbar, // #135 PercMutedDB  </v>
      </c>
      <c r="J137" s="12" t="str">
        <f t="shared" si="35"/>
        <v xml:space="preserve">  1484, // #135 PercMutedDB  </v>
      </c>
      <c r="K137" s="13" t="str">
        <f t="shared" si="36"/>
        <v xml:space="preserve">  'PercMutedDB  ',  // #135 </v>
      </c>
      <c r="L137" s="9">
        <v>1</v>
      </c>
      <c r="M137" s="140">
        <v>1</v>
      </c>
      <c r="N137" s="90">
        <v>1</v>
      </c>
      <c r="O137" s="91">
        <v>1</v>
      </c>
      <c r="P137" s="142">
        <v>1</v>
      </c>
      <c r="Q137" s="43">
        <v>0</v>
      </c>
      <c r="R137" s="9">
        <v>0</v>
      </c>
      <c r="S137" s="43">
        <v>1</v>
      </c>
      <c r="T137" s="183" t="str">
        <f t="shared" si="37"/>
        <v xml:space="preserve">  249, // #PercMutedDB  </v>
      </c>
      <c r="AB137" s="9"/>
    </row>
    <row r="138" spans="1:28" x14ac:dyDescent="0.2">
      <c r="A138" s="18">
        <f t="shared" si="38"/>
        <v>136</v>
      </c>
      <c r="B138" s="171" t="s">
        <v>1288</v>
      </c>
      <c r="C138" s="87">
        <v>1085</v>
      </c>
      <c r="D138" s="9" t="s">
        <v>1454</v>
      </c>
      <c r="E138" s="9">
        <v>125</v>
      </c>
      <c r="F138" s="401" t="s">
        <v>1880</v>
      </c>
      <c r="G138" s="33"/>
      <c r="H138" s="25" t="str">
        <f t="shared" si="33"/>
        <v xml:space="preserve">  ts_preset_3, // #136 Perc/2ndV Vol</v>
      </c>
      <c r="I138" s="11" t="str">
        <f t="shared" si="34"/>
        <v xml:space="preserve">  t_drawbar, // #136 Perc/2ndV Vol</v>
      </c>
      <c r="J138" s="12" t="str">
        <f t="shared" si="35"/>
        <v xml:space="preserve">  1085, // #136 Perc/2ndV Vol</v>
      </c>
      <c r="K138" s="13" t="str">
        <f t="shared" si="36"/>
        <v xml:space="preserve">  'Perc/2ndV Vol',  // #136 </v>
      </c>
      <c r="L138" s="9">
        <v>1</v>
      </c>
      <c r="M138" s="140">
        <v>1</v>
      </c>
      <c r="N138" s="90">
        <v>1</v>
      </c>
      <c r="O138" s="91">
        <v>1</v>
      </c>
      <c r="P138" s="142">
        <v>1</v>
      </c>
      <c r="Q138" s="86">
        <v>1</v>
      </c>
      <c r="R138" s="87">
        <v>1</v>
      </c>
      <c r="S138" s="86">
        <v>1</v>
      </c>
      <c r="T138" s="183" t="str">
        <f t="shared" si="37"/>
        <v xml:space="preserve">  255, // #Perc/2ndV Vol</v>
      </c>
      <c r="AB138" s="9"/>
    </row>
    <row r="139" spans="1:28" x14ac:dyDescent="0.2">
      <c r="A139" s="18">
        <f>A138+1</f>
        <v>137</v>
      </c>
      <c r="B139" s="171" t="s">
        <v>1863</v>
      </c>
      <c r="C139" s="9">
        <v>1486</v>
      </c>
      <c r="D139" s="9" t="s">
        <v>329</v>
      </c>
      <c r="E139" s="9">
        <v>125</v>
      </c>
      <c r="F139" s="401" t="s">
        <v>1880</v>
      </c>
      <c r="G139" s="33"/>
      <c r="H139" s="25" t="str">
        <f t="shared" si="33"/>
        <v xml:space="preserve">  ts_preset_3, // #137 PercPrecharge</v>
      </c>
      <c r="I139" s="11" t="str">
        <f t="shared" si="34"/>
        <v xml:space="preserve">  t_numeric, // #137 PercPrecharge</v>
      </c>
      <c r="J139" s="12" t="str">
        <f t="shared" si="35"/>
        <v xml:space="preserve">  1486, // #137 PercPrecharge</v>
      </c>
      <c r="K139" s="13" t="str">
        <f t="shared" si="36"/>
        <v xml:space="preserve">  'PercPrecharge',  // #137 </v>
      </c>
      <c r="L139" s="9">
        <v>1</v>
      </c>
      <c r="M139" s="140">
        <v>1</v>
      </c>
      <c r="N139" s="90">
        <v>1</v>
      </c>
      <c r="O139" s="91">
        <v>1</v>
      </c>
      <c r="P139" s="142">
        <v>1</v>
      </c>
      <c r="Q139" s="86">
        <v>1</v>
      </c>
      <c r="R139" s="87">
        <v>1</v>
      </c>
      <c r="S139" s="86">
        <v>1</v>
      </c>
      <c r="T139" s="183" t="str">
        <f t="shared" si="37"/>
        <v xml:space="preserve">  255, // #PercPrecharge</v>
      </c>
      <c r="AB139" s="9"/>
    </row>
    <row r="140" spans="1:28" x14ac:dyDescent="0.2">
      <c r="A140" s="18">
        <f>A139+1</f>
        <v>138</v>
      </c>
      <c r="B140" s="201" t="s">
        <v>1732</v>
      </c>
      <c r="C140" s="9">
        <v>1448</v>
      </c>
      <c r="D140" s="9" t="s">
        <v>329</v>
      </c>
      <c r="E140" s="9">
        <v>50</v>
      </c>
      <c r="F140" s="445" t="s">
        <v>1881</v>
      </c>
      <c r="G140" s="33"/>
      <c r="H140" s="25" t="str">
        <f t="shared" si="33"/>
        <v xml:space="preserve">  ts_preset_6, // #138 HornSlowSpeed</v>
      </c>
      <c r="I140" s="11" t="str">
        <f t="shared" si="34"/>
        <v xml:space="preserve">  t_numeric, // #138 HornSlowSpeed</v>
      </c>
      <c r="J140" s="12" t="str">
        <f t="shared" si="35"/>
        <v xml:space="preserve">  1448, // #138 HornSlowSpeed</v>
      </c>
      <c r="K140" s="13" t="str">
        <f t="shared" si="36"/>
        <v xml:space="preserve">  'HornSlowSpeed',  // #138 </v>
      </c>
      <c r="L140" s="9">
        <v>1</v>
      </c>
      <c r="M140" s="140">
        <v>1</v>
      </c>
      <c r="N140" s="90">
        <v>1</v>
      </c>
      <c r="O140" s="91">
        <v>1</v>
      </c>
      <c r="P140" s="142">
        <v>1</v>
      </c>
      <c r="Q140" s="43">
        <v>1</v>
      </c>
      <c r="R140" s="9">
        <v>1</v>
      </c>
      <c r="S140" s="43">
        <v>1</v>
      </c>
      <c r="T140" s="183" t="str">
        <f t="shared" si="37"/>
        <v xml:space="preserve">  255, // #HornSlowSpeed</v>
      </c>
      <c r="AB140" s="9"/>
    </row>
    <row r="141" spans="1:28" x14ac:dyDescent="0.2">
      <c r="A141" s="18">
        <f>A140+1</f>
        <v>139</v>
      </c>
      <c r="B141" s="168" t="s">
        <v>1733</v>
      </c>
      <c r="C141" s="32">
        <f>C140+1</f>
        <v>1449</v>
      </c>
      <c r="D141" s="9" t="s">
        <v>329</v>
      </c>
      <c r="E141" s="9">
        <v>50</v>
      </c>
      <c r="F141" s="445" t="s">
        <v>1881</v>
      </c>
      <c r="G141" s="33"/>
      <c r="H141" s="25" t="str">
        <f t="shared" si="33"/>
        <v xml:space="preserve">  ts_preset_6, // #139 RotrSlowSpeed</v>
      </c>
      <c r="I141" s="11" t="str">
        <f t="shared" si="34"/>
        <v xml:space="preserve">  t_numeric, // #139 RotrSlowSpeed</v>
      </c>
      <c r="J141" s="12" t="str">
        <f t="shared" si="35"/>
        <v xml:space="preserve">  1449, // #139 RotrSlowSpeed</v>
      </c>
      <c r="K141" s="13" t="str">
        <f t="shared" si="36"/>
        <v xml:space="preserve">  'RotrSlowSpeed',  // #139 </v>
      </c>
      <c r="L141" s="9">
        <v>1</v>
      </c>
      <c r="M141" s="140">
        <v>1</v>
      </c>
      <c r="N141" s="90">
        <v>1</v>
      </c>
      <c r="O141" s="91">
        <v>1</v>
      </c>
      <c r="P141" s="142">
        <v>1</v>
      </c>
      <c r="Q141" s="43">
        <v>1</v>
      </c>
      <c r="R141" s="9">
        <v>1</v>
      </c>
      <c r="S141" s="43">
        <v>1</v>
      </c>
      <c r="T141" s="183" t="str">
        <f t="shared" si="37"/>
        <v xml:space="preserve">  255, // #RotrSlowSpeed</v>
      </c>
      <c r="AB141" s="9"/>
    </row>
    <row r="142" spans="1:28" x14ac:dyDescent="0.2">
      <c r="A142" s="18">
        <f t="shared" si="38"/>
        <v>140</v>
      </c>
      <c r="B142" s="168" t="s">
        <v>1734</v>
      </c>
      <c r="C142" s="32">
        <f>C141+1</f>
        <v>1450</v>
      </c>
      <c r="D142" s="9" t="s">
        <v>329</v>
      </c>
      <c r="E142" s="9">
        <v>125</v>
      </c>
      <c r="F142" s="445" t="s">
        <v>1881</v>
      </c>
      <c r="G142" s="33"/>
      <c r="H142" s="25" t="str">
        <f t="shared" si="33"/>
        <v xml:space="preserve">  ts_preset_6, // #140 HornFastSpeed</v>
      </c>
      <c r="I142" s="11" t="str">
        <f t="shared" si="34"/>
        <v xml:space="preserve">  t_numeric, // #140 HornFastSpeed</v>
      </c>
      <c r="J142" s="12" t="str">
        <f t="shared" si="35"/>
        <v xml:space="preserve">  1450, // #140 HornFastSpeed</v>
      </c>
      <c r="K142" s="13" t="str">
        <f t="shared" si="36"/>
        <v xml:space="preserve">  'HornFastSpeed',  // #140 </v>
      </c>
      <c r="L142" s="9">
        <v>1</v>
      </c>
      <c r="M142" s="140">
        <v>1</v>
      </c>
      <c r="N142" s="90">
        <v>1</v>
      </c>
      <c r="O142" s="91">
        <v>1</v>
      </c>
      <c r="P142" s="142">
        <v>1</v>
      </c>
      <c r="Q142" s="43">
        <v>1</v>
      </c>
      <c r="R142" s="9">
        <v>1</v>
      </c>
      <c r="S142" s="43">
        <v>1</v>
      </c>
      <c r="T142" s="183" t="str">
        <f t="shared" si="37"/>
        <v xml:space="preserve">  255, // #HornFastSpeed</v>
      </c>
      <c r="AB142" s="9"/>
    </row>
    <row r="143" spans="1:28" x14ac:dyDescent="0.2">
      <c r="A143" s="18">
        <f t="shared" si="38"/>
        <v>141</v>
      </c>
      <c r="B143" s="168" t="s">
        <v>1735</v>
      </c>
      <c r="C143" s="32">
        <f t="shared" ref="C143:C150" si="39">C142+1</f>
        <v>1451</v>
      </c>
      <c r="D143" s="9" t="s">
        <v>329</v>
      </c>
      <c r="E143" s="9">
        <v>125</v>
      </c>
      <c r="F143" s="445" t="s">
        <v>1881</v>
      </c>
      <c r="G143" s="33"/>
      <c r="H143" s="25" t="str">
        <f t="shared" si="33"/>
        <v xml:space="preserve">  ts_preset_6, // #141 RotrFastSpeed</v>
      </c>
      <c r="I143" s="11" t="str">
        <f t="shared" si="34"/>
        <v xml:space="preserve">  t_numeric, // #141 RotrFastSpeed</v>
      </c>
      <c r="J143" s="12" t="str">
        <f t="shared" si="35"/>
        <v xml:space="preserve">  1451, // #141 RotrFastSpeed</v>
      </c>
      <c r="K143" s="13" t="str">
        <f t="shared" si="36"/>
        <v xml:space="preserve">  'RotrFastSpeed',  // #141 </v>
      </c>
      <c r="L143" s="9">
        <v>1</v>
      </c>
      <c r="M143" s="140">
        <v>1</v>
      </c>
      <c r="N143" s="90">
        <v>1</v>
      </c>
      <c r="O143" s="91">
        <v>1</v>
      </c>
      <c r="P143" s="142">
        <v>1</v>
      </c>
      <c r="Q143" s="43">
        <v>1</v>
      </c>
      <c r="R143" s="9">
        <v>1</v>
      </c>
      <c r="S143" s="43">
        <v>1</v>
      </c>
      <c r="T143" s="183" t="str">
        <f t="shared" si="37"/>
        <v xml:space="preserve">  255, // #RotrFastSpeed</v>
      </c>
      <c r="AB143" s="9"/>
    </row>
    <row r="144" spans="1:28" x14ac:dyDescent="0.2">
      <c r="A144" s="18">
        <f t="shared" si="38"/>
        <v>142</v>
      </c>
      <c r="B144" s="168" t="s">
        <v>397</v>
      </c>
      <c r="C144" s="32">
        <f t="shared" si="39"/>
        <v>1452</v>
      </c>
      <c r="D144" s="9" t="s">
        <v>329</v>
      </c>
      <c r="E144" s="9">
        <v>25</v>
      </c>
      <c r="F144" s="445" t="s">
        <v>1881</v>
      </c>
      <c r="G144" s="33"/>
      <c r="H144" s="25" t="str">
        <f t="shared" si="33"/>
        <v xml:space="preserve">  ts_preset_6, // #142 HornRampUp   </v>
      </c>
      <c r="I144" s="11" t="str">
        <f t="shared" si="34"/>
        <v xml:space="preserve">  t_numeric, // #142 HornRampUp   </v>
      </c>
      <c r="J144" s="12" t="str">
        <f t="shared" si="35"/>
        <v xml:space="preserve">  1452, // #142 HornRampUp   </v>
      </c>
      <c r="K144" s="13" t="str">
        <f t="shared" si="36"/>
        <v xml:space="preserve">  'HornRampUp   ',  // #142 </v>
      </c>
      <c r="L144" s="9">
        <v>1</v>
      </c>
      <c r="M144" s="140">
        <v>1</v>
      </c>
      <c r="N144" s="90">
        <v>1</v>
      </c>
      <c r="O144" s="91">
        <v>1</v>
      </c>
      <c r="P144" s="142">
        <v>1</v>
      </c>
      <c r="Q144" s="43">
        <v>1</v>
      </c>
      <c r="R144" s="9">
        <v>1</v>
      </c>
      <c r="S144" s="43">
        <v>1</v>
      </c>
      <c r="T144" s="183" t="str">
        <f t="shared" si="37"/>
        <v xml:space="preserve">  255, // #HornRampUp   </v>
      </c>
      <c r="AB144" s="9"/>
    </row>
    <row r="145" spans="1:28" x14ac:dyDescent="0.2">
      <c r="A145" s="18">
        <f t="shared" si="38"/>
        <v>143</v>
      </c>
      <c r="B145" s="168" t="s">
        <v>398</v>
      </c>
      <c r="C145" s="32">
        <f t="shared" si="39"/>
        <v>1453</v>
      </c>
      <c r="D145" s="9" t="s">
        <v>329</v>
      </c>
      <c r="E145" s="9">
        <v>50</v>
      </c>
      <c r="F145" s="445" t="s">
        <v>1881</v>
      </c>
      <c r="G145" s="33"/>
      <c r="H145" s="25" t="str">
        <f t="shared" si="33"/>
        <v xml:space="preserve">  ts_preset_6, // #143 RotorRampUp  </v>
      </c>
      <c r="I145" s="11" t="str">
        <f t="shared" si="34"/>
        <v xml:space="preserve">  t_numeric, // #143 RotorRampUp  </v>
      </c>
      <c r="J145" s="12" t="str">
        <f t="shared" si="35"/>
        <v xml:space="preserve">  1453, // #143 RotorRampUp  </v>
      </c>
      <c r="K145" s="13" t="str">
        <f t="shared" si="36"/>
        <v xml:space="preserve">  'RotorRampUp  ',  // #143 </v>
      </c>
      <c r="L145" s="9">
        <v>1</v>
      </c>
      <c r="M145" s="140">
        <v>1</v>
      </c>
      <c r="N145" s="90">
        <v>1</v>
      </c>
      <c r="O145" s="91">
        <v>1</v>
      </c>
      <c r="P145" s="142">
        <v>1</v>
      </c>
      <c r="Q145" s="43">
        <v>1</v>
      </c>
      <c r="R145" s="9">
        <v>1</v>
      </c>
      <c r="S145" s="43">
        <v>1</v>
      </c>
      <c r="T145" s="183" t="str">
        <f t="shared" si="37"/>
        <v xml:space="preserve">  255, // #RotorRampUp  </v>
      </c>
      <c r="AB145" s="9"/>
    </row>
    <row r="146" spans="1:28" x14ac:dyDescent="0.2">
      <c r="A146" s="18">
        <f t="shared" si="38"/>
        <v>144</v>
      </c>
      <c r="B146" s="168" t="s">
        <v>399</v>
      </c>
      <c r="C146" s="32">
        <f t="shared" si="39"/>
        <v>1454</v>
      </c>
      <c r="D146" s="9" t="s">
        <v>329</v>
      </c>
      <c r="E146" s="9">
        <v>25</v>
      </c>
      <c r="F146" s="445" t="s">
        <v>1881</v>
      </c>
      <c r="G146" s="33"/>
      <c r="H146" s="25" t="str">
        <f t="shared" si="33"/>
        <v xml:space="preserve">  ts_preset_6, // #144 HornRampDown </v>
      </c>
      <c r="I146" s="11" t="str">
        <f t="shared" si="34"/>
        <v xml:space="preserve">  t_numeric, // #144 HornRampDown </v>
      </c>
      <c r="J146" s="12" t="str">
        <f t="shared" si="35"/>
        <v xml:space="preserve">  1454, // #144 HornRampDown </v>
      </c>
      <c r="K146" s="13" t="str">
        <f t="shared" si="36"/>
        <v xml:space="preserve">  'HornRampDown ',  // #144 </v>
      </c>
      <c r="L146" s="9">
        <v>1</v>
      </c>
      <c r="M146" s="140">
        <v>1</v>
      </c>
      <c r="N146" s="90">
        <v>1</v>
      </c>
      <c r="O146" s="91">
        <v>1</v>
      </c>
      <c r="P146" s="142">
        <v>1</v>
      </c>
      <c r="Q146" s="43">
        <v>1</v>
      </c>
      <c r="R146" s="9">
        <v>1</v>
      </c>
      <c r="S146" s="43">
        <v>1</v>
      </c>
      <c r="T146" s="183" t="str">
        <f t="shared" si="37"/>
        <v xml:space="preserve">  255, // #HornRampDown </v>
      </c>
      <c r="AB146" s="9"/>
    </row>
    <row r="147" spans="1:28" x14ac:dyDescent="0.2">
      <c r="A147" s="18">
        <f t="shared" si="38"/>
        <v>145</v>
      </c>
      <c r="B147" s="168" t="s">
        <v>400</v>
      </c>
      <c r="C147" s="32">
        <f t="shared" si="39"/>
        <v>1455</v>
      </c>
      <c r="D147" s="9" t="s">
        <v>329</v>
      </c>
      <c r="E147" s="9">
        <v>50</v>
      </c>
      <c r="F147" s="445" t="s">
        <v>1881</v>
      </c>
      <c r="G147" s="33"/>
      <c r="H147" s="25" t="str">
        <f t="shared" si="33"/>
        <v xml:space="preserve">  ts_preset_6, // #145 RotorRampDown</v>
      </c>
      <c r="I147" s="11" t="str">
        <f t="shared" si="34"/>
        <v xml:space="preserve">  t_numeric, // #145 RotorRampDown</v>
      </c>
      <c r="J147" s="12" t="str">
        <f t="shared" si="35"/>
        <v xml:space="preserve">  1455, // #145 RotorRampDown</v>
      </c>
      <c r="K147" s="13" t="str">
        <f t="shared" si="36"/>
        <v xml:space="preserve">  'RotorRampDown',  // #145 </v>
      </c>
      <c r="L147" s="9">
        <v>1</v>
      </c>
      <c r="M147" s="140">
        <v>1</v>
      </c>
      <c r="N147" s="90">
        <v>1</v>
      </c>
      <c r="O147" s="91">
        <v>1</v>
      </c>
      <c r="P147" s="142">
        <v>1</v>
      </c>
      <c r="Q147" s="43">
        <v>1</v>
      </c>
      <c r="R147" s="9">
        <v>1</v>
      </c>
      <c r="S147" s="43">
        <v>1</v>
      </c>
      <c r="T147" s="183" t="str">
        <f t="shared" si="37"/>
        <v xml:space="preserve">  255, // #RotorRampDown</v>
      </c>
      <c r="AB147" s="9"/>
    </row>
    <row r="148" spans="1:28" x14ac:dyDescent="0.2">
      <c r="A148" s="18">
        <f t="shared" si="38"/>
        <v>146</v>
      </c>
      <c r="B148" s="168" t="s">
        <v>401</v>
      </c>
      <c r="C148" s="32">
        <f t="shared" si="39"/>
        <v>1456</v>
      </c>
      <c r="D148" s="9" t="s">
        <v>329</v>
      </c>
      <c r="E148" s="9">
        <v>125</v>
      </c>
      <c r="F148" s="445" t="s">
        <v>1881</v>
      </c>
      <c r="G148" s="33"/>
      <c r="H148" s="25" t="str">
        <f t="shared" si="33"/>
        <v xml:space="preserve">  ts_preset_6, // #146 Rotary Throb </v>
      </c>
      <c r="I148" s="11" t="str">
        <f t="shared" si="34"/>
        <v xml:space="preserve">  t_numeric, // #146 Rotary Throb </v>
      </c>
      <c r="J148" s="12" t="str">
        <f t="shared" si="35"/>
        <v xml:space="preserve">  1456, // #146 Rotary Throb </v>
      </c>
      <c r="K148" s="13" t="str">
        <f t="shared" si="36"/>
        <v xml:space="preserve">  'Rotary Throb ',  // #146 </v>
      </c>
      <c r="L148" s="9">
        <v>1</v>
      </c>
      <c r="M148" s="140">
        <v>1</v>
      </c>
      <c r="N148" s="90">
        <v>1</v>
      </c>
      <c r="O148" s="91">
        <v>1</v>
      </c>
      <c r="P148" s="142">
        <v>1</v>
      </c>
      <c r="Q148" s="43">
        <v>1</v>
      </c>
      <c r="R148" s="9">
        <v>1</v>
      </c>
      <c r="S148" s="43">
        <v>1</v>
      </c>
      <c r="T148" s="183" t="str">
        <f t="shared" si="37"/>
        <v xml:space="preserve">  255, // #Rotary Throb </v>
      </c>
      <c r="AB148" s="9"/>
    </row>
    <row r="149" spans="1:28" x14ac:dyDescent="0.2">
      <c r="A149" s="18">
        <f t="shared" si="38"/>
        <v>147</v>
      </c>
      <c r="B149" s="168" t="s">
        <v>197</v>
      </c>
      <c r="C149" s="32">
        <f t="shared" si="39"/>
        <v>1457</v>
      </c>
      <c r="D149" s="9" t="s">
        <v>329</v>
      </c>
      <c r="E149" s="9">
        <v>125</v>
      </c>
      <c r="F149" s="445" t="s">
        <v>1881</v>
      </c>
      <c r="G149" s="33"/>
      <c r="H149" s="25" t="str">
        <f t="shared" si="33"/>
        <v xml:space="preserve">  ts_preset_6, // #147 Rotary Spread</v>
      </c>
      <c r="I149" s="11" t="str">
        <f t="shared" si="34"/>
        <v xml:space="preserve">  t_numeric, // #147 Rotary Spread</v>
      </c>
      <c r="J149" s="12" t="str">
        <f t="shared" si="35"/>
        <v xml:space="preserve">  1457, // #147 Rotary Spread</v>
      </c>
      <c r="K149" s="13" t="str">
        <f t="shared" si="36"/>
        <v xml:space="preserve">  'Rotary Spread',  // #147 </v>
      </c>
      <c r="L149" s="9">
        <v>1</v>
      </c>
      <c r="M149" s="140">
        <v>1</v>
      </c>
      <c r="N149" s="90">
        <v>1</v>
      </c>
      <c r="O149" s="91">
        <v>1</v>
      </c>
      <c r="P149" s="142">
        <v>1</v>
      </c>
      <c r="Q149" s="43">
        <v>1</v>
      </c>
      <c r="R149" s="9">
        <v>1</v>
      </c>
      <c r="S149" s="43">
        <v>1</v>
      </c>
      <c r="T149" s="183" t="str">
        <f t="shared" si="37"/>
        <v xml:space="preserve">  255, // #Rotary Spread</v>
      </c>
      <c r="AB149" s="9"/>
    </row>
    <row r="150" spans="1:28" x14ac:dyDescent="0.2">
      <c r="A150" s="18">
        <f t="shared" si="38"/>
        <v>148</v>
      </c>
      <c r="B150" s="168" t="s">
        <v>325</v>
      </c>
      <c r="C150" s="32">
        <f t="shared" si="39"/>
        <v>1458</v>
      </c>
      <c r="D150" s="9" t="s">
        <v>329</v>
      </c>
      <c r="E150" s="9">
        <v>125</v>
      </c>
      <c r="F150" s="445" t="s">
        <v>1881</v>
      </c>
      <c r="G150" s="33"/>
      <c r="H150" s="25" t="str">
        <f t="shared" si="33"/>
        <v xml:space="preserve">  ts_preset_6, // #148 Rotary Balnce</v>
      </c>
      <c r="I150" s="11" t="str">
        <f t="shared" si="34"/>
        <v xml:space="preserve">  t_numeric, // #148 Rotary Balnce</v>
      </c>
      <c r="J150" s="12" t="str">
        <f t="shared" si="35"/>
        <v xml:space="preserve">  1458, // #148 Rotary Balnce</v>
      </c>
      <c r="K150" s="13" t="str">
        <f t="shared" si="36"/>
        <v xml:space="preserve">  'Rotary Balnce',  // #148 </v>
      </c>
      <c r="L150" s="9">
        <v>1</v>
      </c>
      <c r="M150" s="140">
        <v>1</v>
      </c>
      <c r="N150" s="90">
        <v>1</v>
      </c>
      <c r="O150" s="91">
        <v>1</v>
      </c>
      <c r="P150" s="142">
        <v>1</v>
      </c>
      <c r="Q150" s="43">
        <v>1</v>
      </c>
      <c r="R150" s="9">
        <v>1</v>
      </c>
      <c r="S150" s="43">
        <v>1</v>
      </c>
      <c r="T150" s="183" t="str">
        <f t="shared" si="37"/>
        <v xml:space="preserve">  255, // #Rotary Balnce</v>
      </c>
      <c r="AB150" s="9"/>
    </row>
    <row r="151" spans="1:28" x14ac:dyDescent="0.2">
      <c r="A151" s="18">
        <f t="shared" si="38"/>
        <v>149</v>
      </c>
      <c r="B151" s="220" t="s">
        <v>1760</v>
      </c>
      <c r="C151" s="9">
        <v>1355</v>
      </c>
      <c r="D151" s="9" t="s">
        <v>1241</v>
      </c>
      <c r="E151" s="9">
        <v>48</v>
      </c>
      <c r="F151" s="444" t="s">
        <v>1882</v>
      </c>
      <c r="G151" s="33"/>
      <c r="H151" s="25" t="str">
        <f t="shared" si="33"/>
        <v xml:space="preserve">  ts_preset_5, // #149 KeybTranspos </v>
      </c>
      <c r="I151" s="11" t="str">
        <f t="shared" si="34"/>
        <v xml:space="preserve">  t_transpose, // #149 KeybTranspos </v>
      </c>
      <c r="J151" s="12" t="str">
        <f t="shared" si="35"/>
        <v xml:space="preserve">  1355, // #149 KeybTranspos </v>
      </c>
      <c r="K151" s="13" t="str">
        <f t="shared" si="36"/>
        <v xml:space="preserve">  'KeybTranspos ',  // #149 </v>
      </c>
      <c r="L151" s="9">
        <v>1</v>
      </c>
      <c r="M151" s="140">
        <v>1</v>
      </c>
      <c r="N151" s="90">
        <v>1</v>
      </c>
      <c r="O151" s="91">
        <v>1</v>
      </c>
      <c r="P151" s="142">
        <v>1</v>
      </c>
      <c r="Q151" s="86">
        <v>1</v>
      </c>
      <c r="R151" s="87">
        <v>1</v>
      </c>
      <c r="S151" s="86">
        <v>1</v>
      </c>
      <c r="T151" s="183" t="str">
        <f t="shared" si="37"/>
        <v xml:space="preserve">  255, // #KeybTranspos </v>
      </c>
      <c r="AB151" s="9"/>
    </row>
    <row r="152" spans="1:28" x14ac:dyDescent="0.2">
      <c r="A152" s="18">
        <f t="shared" si="38"/>
        <v>150</v>
      </c>
      <c r="B152" s="219" t="s">
        <v>1319</v>
      </c>
      <c r="C152" s="9">
        <v>1373</v>
      </c>
      <c r="D152" s="9" t="s">
        <v>1318</v>
      </c>
      <c r="E152" s="9">
        <v>7</v>
      </c>
      <c r="F152" s="444" t="s">
        <v>1882</v>
      </c>
      <c r="G152" s="33"/>
      <c r="H152" s="25" t="str">
        <f t="shared" si="33"/>
        <v xml:space="preserve">  ts_preset_5, // #150 Local On/Off </v>
      </c>
      <c r="I152" s="11" t="str">
        <f t="shared" si="34"/>
        <v xml:space="preserve">  t_items_localena, // #150 Local On/Off </v>
      </c>
      <c r="J152" s="12" t="str">
        <f t="shared" si="35"/>
        <v xml:space="preserve">  1373, // #150 Local On/Off </v>
      </c>
      <c r="K152" s="13" t="str">
        <f t="shared" si="36"/>
        <v xml:space="preserve">  'Local On/Off ',  // #150 </v>
      </c>
      <c r="L152" s="9">
        <v>1</v>
      </c>
      <c r="M152" s="140">
        <v>1</v>
      </c>
      <c r="N152" s="90">
        <v>1</v>
      </c>
      <c r="O152" s="91">
        <v>1</v>
      </c>
      <c r="P152" s="142">
        <v>1</v>
      </c>
      <c r="Q152" s="86">
        <v>1</v>
      </c>
      <c r="R152" s="87">
        <v>1</v>
      </c>
      <c r="S152" s="86">
        <v>1</v>
      </c>
      <c r="T152" s="183" t="str">
        <f t="shared" si="37"/>
        <v xml:space="preserve">  255, // #Local On/Off </v>
      </c>
      <c r="AB152" s="9"/>
    </row>
    <row r="153" spans="1:28" x14ac:dyDescent="0.2">
      <c r="A153" s="18">
        <f t="shared" si="38"/>
        <v>151</v>
      </c>
      <c r="B153" s="219" t="s">
        <v>1472</v>
      </c>
      <c r="C153" s="9">
        <v>1143</v>
      </c>
      <c r="D153" s="9" t="s">
        <v>330</v>
      </c>
      <c r="E153" s="9">
        <v>1</v>
      </c>
      <c r="F153" s="444" t="s">
        <v>1882</v>
      </c>
      <c r="G153" s="33"/>
      <c r="H153" s="25" t="str">
        <f t="shared" si="33"/>
        <v xml:space="preserve">  ts_preset_5, // #151 Split Keyb   </v>
      </c>
      <c r="I153" s="11" t="str">
        <f t="shared" si="34"/>
        <v xml:space="preserve">  t_boolean, // #151 Split Keyb   </v>
      </c>
      <c r="J153" s="12" t="str">
        <f t="shared" si="35"/>
        <v xml:space="preserve">  1143, // #151 Split Keyb   </v>
      </c>
      <c r="K153" s="13" t="str">
        <f t="shared" si="36"/>
        <v xml:space="preserve">  'Split Keyb   ',  // #151 </v>
      </c>
      <c r="L153" s="9">
        <v>1</v>
      </c>
      <c r="M153" s="140">
        <v>1</v>
      </c>
      <c r="N153" s="90">
        <v>1</v>
      </c>
      <c r="O153" s="91">
        <v>1</v>
      </c>
      <c r="P153" s="142">
        <v>1</v>
      </c>
      <c r="Q153" s="86">
        <v>1</v>
      </c>
      <c r="R153" s="87">
        <v>1</v>
      </c>
      <c r="S153" s="86">
        <v>1</v>
      </c>
      <c r="T153" s="183" t="str">
        <f t="shared" si="37"/>
        <v xml:space="preserve">  255, // #Split Keyb   </v>
      </c>
      <c r="AB153" s="9"/>
    </row>
    <row r="154" spans="1:28" x14ac:dyDescent="0.2">
      <c r="A154" s="18">
        <f t="shared" si="38"/>
        <v>152</v>
      </c>
      <c r="B154" s="219" t="s">
        <v>408</v>
      </c>
      <c r="C154" s="9">
        <v>1353</v>
      </c>
      <c r="D154" s="9" t="s">
        <v>329</v>
      </c>
      <c r="E154" s="9">
        <v>49</v>
      </c>
      <c r="F154" s="444" t="s">
        <v>1882</v>
      </c>
      <c r="G154" s="33"/>
      <c r="H154" s="25" t="str">
        <f t="shared" si="33"/>
        <v xml:space="preserve">  ts_preset_5, // #152 Split Point  </v>
      </c>
      <c r="I154" s="11" t="str">
        <f t="shared" si="34"/>
        <v xml:space="preserve">  t_numeric, // #152 Split Point  </v>
      </c>
      <c r="J154" s="12" t="str">
        <f t="shared" si="35"/>
        <v xml:space="preserve">  1353, // #152 Split Point  </v>
      </c>
      <c r="K154" s="13" t="str">
        <f t="shared" si="36"/>
        <v xml:space="preserve">  'Split Point  ',  // #152 </v>
      </c>
      <c r="L154" s="9">
        <v>1</v>
      </c>
      <c r="M154" s="140">
        <v>1</v>
      </c>
      <c r="N154" s="90">
        <v>1</v>
      </c>
      <c r="O154" s="91">
        <v>1</v>
      </c>
      <c r="P154" s="142">
        <v>1</v>
      </c>
      <c r="Q154" s="86">
        <v>1</v>
      </c>
      <c r="R154" s="87">
        <v>1</v>
      </c>
      <c r="S154" s="86">
        <v>1</v>
      </c>
      <c r="T154" s="183" t="str">
        <f t="shared" si="37"/>
        <v xml:space="preserve">  255, // #Split Point  </v>
      </c>
      <c r="AB154" s="9"/>
    </row>
    <row r="155" spans="1:28" x14ac:dyDescent="0.2">
      <c r="A155" s="18">
        <f t="shared" si="38"/>
        <v>153</v>
      </c>
      <c r="B155" s="219" t="s">
        <v>409</v>
      </c>
      <c r="C155" s="9">
        <v>1354</v>
      </c>
      <c r="D155" s="9" t="s">
        <v>436</v>
      </c>
      <c r="E155" s="9">
        <v>4</v>
      </c>
      <c r="F155" s="444" t="s">
        <v>1882</v>
      </c>
      <c r="G155" s="33"/>
      <c r="H155" s="25" t="str">
        <f t="shared" si="33"/>
        <v xml:space="preserve">  ts_preset_5, // #153 Split Mode   </v>
      </c>
      <c r="I155" s="11" t="str">
        <f t="shared" si="34"/>
        <v xml:space="preserve">  t_items_splitm, // #153 Split Mode   </v>
      </c>
      <c r="J155" s="12" t="str">
        <f t="shared" si="35"/>
        <v xml:space="preserve">  1354, // #153 Split Mode   </v>
      </c>
      <c r="K155" s="13" t="str">
        <f t="shared" si="36"/>
        <v xml:space="preserve">  'Split Mode   ',  // #153 </v>
      </c>
      <c r="L155" s="9">
        <v>1</v>
      </c>
      <c r="M155" s="140">
        <v>1</v>
      </c>
      <c r="N155" s="90">
        <v>1</v>
      </c>
      <c r="O155" s="91">
        <v>1</v>
      </c>
      <c r="P155" s="142">
        <v>1</v>
      </c>
      <c r="Q155" s="86">
        <v>1</v>
      </c>
      <c r="R155" s="87">
        <v>1</v>
      </c>
      <c r="S155" s="86">
        <v>1</v>
      </c>
      <c r="T155" s="183" t="str">
        <f t="shared" si="37"/>
        <v xml:space="preserve">  255, // #Split Mode   </v>
      </c>
      <c r="AB155" s="9"/>
    </row>
    <row r="156" spans="1:28" x14ac:dyDescent="0.2">
      <c r="A156" s="18">
        <f t="shared" si="38"/>
        <v>154</v>
      </c>
      <c r="B156" s="219" t="s">
        <v>320</v>
      </c>
      <c r="C156" s="9">
        <v>1368</v>
      </c>
      <c r="D156" s="9" t="s">
        <v>339</v>
      </c>
      <c r="E156" s="9">
        <v>12</v>
      </c>
      <c r="F156" s="33" t="s">
        <v>1420</v>
      </c>
      <c r="G156" s="33"/>
      <c r="H156" s="25" t="str">
        <f t="shared" si="33"/>
        <v xml:space="preserve">  ts_eepdefs, // #154 MIDI Channel </v>
      </c>
      <c r="I156" s="11" t="str">
        <f t="shared" si="34"/>
        <v xml:space="preserve">  t_midichannel, // #154 MIDI Channel </v>
      </c>
      <c r="J156" s="12" t="str">
        <f t="shared" si="35"/>
        <v xml:space="preserve">  1368, // #154 MIDI Channel </v>
      </c>
      <c r="K156" s="13" t="str">
        <f t="shared" si="36"/>
        <v xml:space="preserve">  'MIDI Channel ',  // #154 </v>
      </c>
      <c r="L156" s="9">
        <v>1</v>
      </c>
      <c r="M156" s="140">
        <v>1</v>
      </c>
      <c r="N156" s="90">
        <v>1</v>
      </c>
      <c r="O156" s="91">
        <v>1</v>
      </c>
      <c r="P156" s="142">
        <v>1</v>
      </c>
      <c r="Q156" s="43">
        <v>1</v>
      </c>
      <c r="R156" s="9">
        <v>1</v>
      </c>
      <c r="S156" s="43">
        <v>1</v>
      </c>
      <c r="T156" s="183" t="str">
        <f t="shared" si="37"/>
        <v xml:space="preserve">  255, // #MIDI Channel </v>
      </c>
      <c r="AB156" s="9"/>
    </row>
    <row r="157" spans="1:28" x14ac:dyDescent="0.2">
      <c r="A157" s="18">
        <f t="shared" si="38"/>
        <v>155</v>
      </c>
      <c r="B157" s="219" t="s">
        <v>383</v>
      </c>
      <c r="C157" s="9">
        <v>1369</v>
      </c>
      <c r="D157" s="9" t="s">
        <v>405</v>
      </c>
      <c r="E157" s="9">
        <v>3</v>
      </c>
      <c r="F157" s="33" t="s">
        <v>1420</v>
      </c>
      <c r="G157" s="33"/>
      <c r="H157" s="25" t="str">
        <f t="shared" ref="H157:H188" si="40">CONCATENATE("  ",F157,", // #",A157," ",B157)</f>
        <v xml:space="preserve">  ts_eepdefs, // #155 MIDI Option  </v>
      </c>
      <c r="I157" s="11" t="str">
        <f t="shared" ref="I157:I188" si="41">CONCATENATE("  ",D157,", // #",A157," ",B157)</f>
        <v xml:space="preserve">  t_items_midiopt, // #155 MIDI Option  </v>
      </c>
      <c r="J157" s="12" t="str">
        <f t="shared" ref="J157:J188" si="42">CONCATENATE("  ",C157,", // #",A157," ",B157)</f>
        <v xml:space="preserve">  1369, // #155 MIDI Option  </v>
      </c>
      <c r="K157" s="13" t="str">
        <f t="shared" si="36"/>
        <v xml:space="preserve">  'MIDI Option  ',  // #155 </v>
      </c>
      <c r="L157" s="9">
        <v>1</v>
      </c>
      <c r="M157" s="140">
        <v>1</v>
      </c>
      <c r="N157" s="90">
        <v>1</v>
      </c>
      <c r="O157" s="91">
        <v>1</v>
      </c>
      <c r="P157" s="142">
        <v>1</v>
      </c>
      <c r="Q157" s="43">
        <v>1</v>
      </c>
      <c r="R157" s="9">
        <v>1</v>
      </c>
      <c r="S157" s="43">
        <v>1</v>
      </c>
      <c r="T157" s="183" t="str">
        <f t="shared" si="37"/>
        <v xml:space="preserve">  255, // #MIDI Option  </v>
      </c>
      <c r="AB157" s="9"/>
    </row>
    <row r="158" spans="1:28" x14ac:dyDescent="0.2">
      <c r="A158" s="18">
        <f t="shared" si="38"/>
        <v>156</v>
      </c>
      <c r="B158" s="219" t="s">
        <v>321</v>
      </c>
      <c r="C158" s="32">
        <f>C157+1</f>
        <v>1370</v>
      </c>
      <c r="D158" s="9" t="s">
        <v>406</v>
      </c>
      <c r="E158" s="9">
        <v>8</v>
      </c>
      <c r="F158" s="33" t="s">
        <v>1420</v>
      </c>
      <c r="G158" s="33"/>
      <c r="H158" s="25" t="str">
        <f t="shared" si="40"/>
        <v xml:space="preserve">  ts_eepdefs, // #156 MIDI CC Set  </v>
      </c>
      <c r="I158" s="11" t="str">
        <f t="shared" si="41"/>
        <v xml:space="preserve">  t_items_ccset, // #156 MIDI CC Set  </v>
      </c>
      <c r="J158" s="12" t="str">
        <f t="shared" si="42"/>
        <v xml:space="preserve">  1370, // #156 MIDI CC Set  </v>
      </c>
      <c r="K158" s="13" t="str">
        <f t="shared" si="36"/>
        <v xml:space="preserve">  'MIDI CC Set  ',  // #156 </v>
      </c>
      <c r="L158" s="9">
        <v>1</v>
      </c>
      <c r="M158" s="140">
        <v>1</v>
      </c>
      <c r="N158" s="90">
        <v>1</v>
      </c>
      <c r="O158" s="91">
        <v>1</v>
      </c>
      <c r="P158" s="142">
        <v>1</v>
      </c>
      <c r="Q158" s="43">
        <v>1</v>
      </c>
      <c r="R158" s="9">
        <v>1</v>
      </c>
      <c r="S158" s="43">
        <v>1</v>
      </c>
      <c r="T158" s="183" t="str">
        <f t="shared" si="37"/>
        <v xml:space="preserve">  255, // #MIDI CC Set  </v>
      </c>
      <c r="AB158" s="9"/>
    </row>
    <row r="159" spans="1:28" x14ac:dyDescent="0.2">
      <c r="A159" s="18">
        <f t="shared" si="38"/>
        <v>157</v>
      </c>
      <c r="B159" s="219" t="s">
        <v>322</v>
      </c>
      <c r="C159" s="32">
        <f>C158+1</f>
        <v>1371</v>
      </c>
      <c r="D159" s="9" t="s">
        <v>329</v>
      </c>
      <c r="E159" s="9">
        <v>127</v>
      </c>
      <c r="F159" s="33" t="s">
        <v>1420</v>
      </c>
      <c r="G159" s="33"/>
      <c r="H159" s="25" t="str">
        <f t="shared" si="40"/>
        <v xml:space="preserve">  ts_eepdefs, // #157 MIDI Swell CC</v>
      </c>
      <c r="I159" s="11" t="str">
        <f t="shared" si="41"/>
        <v xml:space="preserve">  t_numeric, // #157 MIDI Swell CC</v>
      </c>
      <c r="J159" s="12" t="str">
        <f t="shared" si="42"/>
        <v xml:space="preserve">  1371, // #157 MIDI Swell CC</v>
      </c>
      <c r="K159" s="13" t="str">
        <f t="shared" si="36"/>
        <v xml:space="preserve">  'MIDI Swell CC',  // #157 </v>
      </c>
      <c r="L159" s="9">
        <v>1</v>
      </c>
      <c r="M159" s="140">
        <v>1</v>
      </c>
      <c r="N159" s="90">
        <v>1</v>
      </c>
      <c r="O159" s="91">
        <v>1</v>
      </c>
      <c r="P159" s="142">
        <v>1</v>
      </c>
      <c r="Q159" s="43">
        <v>1</v>
      </c>
      <c r="R159" s="9">
        <v>1</v>
      </c>
      <c r="S159" s="43">
        <v>1</v>
      </c>
      <c r="T159" s="183" t="str">
        <f t="shared" si="37"/>
        <v xml:space="preserve">  255, // #MIDI Swell CC</v>
      </c>
      <c r="AB159" s="9"/>
    </row>
    <row r="160" spans="1:28" x14ac:dyDescent="0.2">
      <c r="A160" s="18">
        <f t="shared" si="38"/>
        <v>158</v>
      </c>
      <c r="B160" s="219" t="s">
        <v>323</v>
      </c>
      <c r="C160" s="32">
        <f>C159+1</f>
        <v>1372</v>
      </c>
      <c r="D160" s="9" t="s">
        <v>329</v>
      </c>
      <c r="E160" s="9">
        <v>127</v>
      </c>
      <c r="F160" s="33" t="s">
        <v>1420</v>
      </c>
      <c r="G160" s="33"/>
      <c r="H160" s="25" t="str">
        <f t="shared" si="40"/>
        <v xml:space="preserve">  ts_eepdefs, // #158 MIDI VolumeCC</v>
      </c>
      <c r="I160" s="11" t="str">
        <f t="shared" si="41"/>
        <v xml:space="preserve">  t_numeric, // #158 MIDI VolumeCC</v>
      </c>
      <c r="J160" s="12" t="str">
        <f t="shared" si="42"/>
        <v xml:space="preserve">  1372, // #158 MIDI VolumeCC</v>
      </c>
      <c r="K160" s="13" t="str">
        <f t="shared" si="36"/>
        <v xml:space="preserve">  'MIDI VolumeCC',  // #158 </v>
      </c>
      <c r="L160" s="9">
        <v>1</v>
      </c>
      <c r="M160" s="140">
        <v>1</v>
      </c>
      <c r="N160" s="90">
        <v>1</v>
      </c>
      <c r="O160" s="91">
        <v>1</v>
      </c>
      <c r="P160" s="142">
        <v>1</v>
      </c>
      <c r="Q160" s="43">
        <v>1</v>
      </c>
      <c r="R160" s="9">
        <v>1</v>
      </c>
      <c r="S160" s="43">
        <v>1</v>
      </c>
      <c r="T160" s="183" t="str">
        <f t="shared" si="37"/>
        <v xml:space="preserve">  255, // #MIDI VolumeCC</v>
      </c>
      <c r="AB160" s="9"/>
    </row>
    <row r="161" spans="1:28" x14ac:dyDescent="0.2">
      <c r="A161" s="18">
        <f t="shared" si="38"/>
        <v>159</v>
      </c>
      <c r="B161" s="219" t="s">
        <v>1873</v>
      </c>
      <c r="C161" s="9">
        <v>1374</v>
      </c>
      <c r="D161" s="9" t="s">
        <v>329</v>
      </c>
      <c r="E161" s="9">
        <v>127</v>
      </c>
      <c r="F161" s="33" t="s">
        <v>1420</v>
      </c>
      <c r="G161" s="33"/>
      <c r="H161" s="25" t="str">
        <f t="shared" si="40"/>
        <v xml:space="preserve">  ts_eepdefs, // #159 MIDI PresetCC</v>
      </c>
      <c r="I161" s="11" t="str">
        <f t="shared" si="41"/>
        <v xml:space="preserve">  t_numeric, // #159 MIDI PresetCC</v>
      </c>
      <c r="J161" s="12" t="str">
        <f t="shared" si="42"/>
        <v xml:space="preserve">  1374, // #159 MIDI PresetCC</v>
      </c>
      <c r="K161" s="13" t="str">
        <f t="shared" si="36"/>
        <v xml:space="preserve">  'MIDI PresetCC',  // #159 </v>
      </c>
      <c r="L161" s="9">
        <v>1</v>
      </c>
      <c r="M161" s="140">
        <v>1</v>
      </c>
      <c r="N161" s="90">
        <v>1</v>
      </c>
      <c r="O161" s="91">
        <v>1</v>
      </c>
      <c r="P161" s="142">
        <v>1</v>
      </c>
      <c r="Q161" s="43">
        <v>1</v>
      </c>
      <c r="R161" s="9">
        <v>1</v>
      </c>
      <c r="S161" s="43">
        <v>1</v>
      </c>
      <c r="T161" s="183" t="str">
        <f t="shared" si="37"/>
        <v xml:space="preserve">  255, // #MIDI PresetCC</v>
      </c>
      <c r="AB161" s="9"/>
    </row>
    <row r="162" spans="1:28" x14ac:dyDescent="0.2">
      <c r="A162" s="18">
        <f t="shared" si="38"/>
        <v>160</v>
      </c>
      <c r="B162" s="199" t="s">
        <v>1853</v>
      </c>
      <c r="C162" s="9">
        <v>1326</v>
      </c>
      <c r="D162" s="9" t="s">
        <v>329</v>
      </c>
      <c r="E162" s="9">
        <v>100</v>
      </c>
      <c r="F162" s="401" t="s">
        <v>1880</v>
      </c>
      <c r="G162" s="33"/>
      <c r="H162" s="25" t="str">
        <f t="shared" si="40"/>
        <v xml:space="preserve">  ts_preset_3, // #160 Scanner Gear </v>
      </c>
      <c r="I162" s="11" t="str">
        <f t="shared" si="41"/>
        <v xml:space="preserve">  t_numeric, // #160 Scanner Gear </v>
      </c>
      <c r="J162" s="12" t="str">
        <f t="shared" si="42"/>
        <v xml:space="preserve">  1326, // #160 Scanner Gear </v>
      </c>
      <c r="K162" s="13" t="str">
        <f t="shared" ref="K162:K194" si="43">CONCATENATE("  '",B162,"',  // #",A162," ")</f>
        <v xml:space="preserve">  'Scanner Gear ',  // #160 </v>
      </c>
      <c r="L162" s="9">
        <v>1</v>
      </c>
      <c r="M162" s="140">
        <v>1</v>
      </c>
      <c r="N162" s="90">
        <v>1</v>
      </c>
      <c r="O162" s="91">
        <v>1</v>
      </c>
      <c r="P162" s="142">
        <v>1</v>
      </c>
      <c r="Q162" s="43">
        <v>1</v>
      </c>
      <c r="R162" s="9">
        <v>1</v>
      </c>
      <c r="S162" s="43">
        <v>1</v>
      </c>
      <c r="T162" s="183" t="str">
        <f t="shared" ref="T162:T193" si="44">CONCATENATE("  ",L162*128+M162*64+N162*32+O162*16+P162*8+Q162*4+R162*2+S162,", // #",B162)</f>
        <v xml:space="preserve">  255, // #Scanner Gear </v>
      </c>
      <c r="AB162" s="9"/>
    </row>
    <row r="163" spans="1:28" x14ac:dyDescent="0.2">
      <c r="A163" s="18">
        <f t="shared" si="38"/>
        <v>161</v>
      </c>
      <c r="B163" s="185" t="s">
        <v>1840</v>
      </c>
      <c r="C163" s="9">
        <v>1325</v>
      </c>
      <c r="D163" s="9" t="s">
        <v>329</v>
      </c>
      <c r="E163" s="9">
        <v>125</v>
      </c>
      <c r="F163" s="401" t="s">
        <v>1880</v>
      </c>
      <c r="G163" s="33"/>
      <c r="H163" s="25" t="str">
        <f t="shared" si="40"/>
        <v xml:space="preserve">  ts_preset_3, // #161 VibCh PhaseLk</v>
      </c>
      <c r="I163" s="11" t="str">
        <f t="shared" si="41"/>
        <v xml:space="preserve">  t_numeric, // #161 VibCh PhaseLk</v>
      </c>
      <c r="J163" s="12" t="str">
        <f t="shared" si="42"/>
        <v xml:space="preserve">  1325, // #161 VibCh PhaseLk</v>
      </c>
      <c r="K163" s="13" t="str">
        <f t="shared" si="43"/>
        <v xml:space="preserve">  'VibCh PhaseLk',  // #161 </v>
      </c>
      <c r="L163" s="9">
        <v>1</v>
      </c>
      <c r="M163" s="140">
        <v>1</v>
      </c>
      <c r="N163" s="90">
        <v>1</v>
      </c>
      <c r="O163" s="91">
        <v>1</v>
      </c>
      <c r="P163" s="142">
        <v>1</v>
      </c>
      <c r="Q163" s="43">
        <v>1</v>
      </c>
      <c r="R163" s="9">
        <v>1</v>
      </c>
      <c r="S163" s="43">
        <v>1</v>
      </c>
      <c r="T163" s="183" t="str">
        <f t="shared" si="44"/>
        <v xml:space="preserve">  255, // #VibCh PhaseLk</v>
      </c>
      <c r="AB163" s="9"/>
    </row>
    <row r="164" spans="1:28" x14ac:dyDescent="0.2">
      <c r="A164" s="18">
        <f t="shared" si="38"/>
        <v>162</v>
      </c>
      <c r="B164" s="185" t="s">
        <v>1462</v>
      </c>
      <c r="C164" s="9">
        <v>1321</v>
      </c>
      <c r="D164" s="9" t="s">
        <v>329</v>
      </c>
      <c r="E164" s="9">
        <v>125</v>
      </c>
      <c r="F164" s="401" t="s">
        <v>1880</v>
      </c>
      <c r="G164" s="33"/>
      <c r="H164" s="25" t="str">
        <f t="shared" si="40"/>
        <v xml:space="preserve">  ts_preset_3, // #162 VibCh Age/AM </v>
      </c>
      <c r="I164" s="11" t="str">
        <f t="shared" si="41"/>
        <v xml:space="preserve">  t_numeric, // #162 VibCh Age/AM </v>
      </c>
      <c r="J164" s="12" t="str">
        <f t="shared" si="42"/>
        <v xml:space="preserve">  1321, // #162 VibCh Age/AM </v>
      </c>
      <c r="K164" s="13" t="str">
        <f t="shared" si="43"/>
        <v xml:space="preserve">  'VibCh Age/AM ',  // #162 </v>
      </c>
      <c r="L164" s="9">
        <v>1</v>
      </c>
      <c r="M164" s="140">
        <v>1</v>
      </c>
      <c r="N164" s="90">
        <v>1</v>
      </c>
      <c r="O164" s="91">
        <v>1</v>
      </c>
      <c r="P164" s="142">
        <v>1</v>
      </c>
      <c r="Q164" s="43">
        <v>1</v>
      </c>
      <c r="R164" s="9">
        <v>1</v>
      </c>
      <c r="S164" s="43">
        <v>1</v>
      </c>
      <c r="T164" s="183" t="str">
        <f t="shared" si="44"/>
        <v xml:space="preserve">  255, // #VibCh Age/AM </v>
      </c>
      <c r="AB164" s="9"/>
    </row>
    <row r="165" spans="1:28" x14ac:dyDescent="0.2">
      <c r="A165" s="18">
        <f t="shared" si="38"/>
        <v>163</v>
      </c>
      <c r="B165" s="185" t="s">
        <v>1459</v>
      </c>
      <c r="C165" s="9">
        <v>1320</v>
      </c>
      <c r="D165" s="9" t="s">
        <v>329</v>
      </c>
      <c r="E165" s="9">
        <v>125</v>
      </c>
      <c r="F165" s="401" t="s">
        <v>1880</v>
      </c>
      <c r="G165" s="33"/>
      <c r="H165" s="25" t="str">
        <f t="shared" si="40"/>
        <v xml:space="preserve">  ts_preset_3, // #163 VibCh PreEmph</v>
      </c>
      <c r="I165" s="11" t="str">
        <f t="shared" si="41"/>
        <v xml:space="preserve">  t_numeric, // #163 VibCh PreEmph</v>
      </c>
      <c r="J165" s="12" t="str">
        <f t="shared" si="42"/>
        <v xml:space="preserve">  1320, // #163 VibCh PreEmph</v>
      </c>
      <c r="K165" s="13" t="str">
        <f t="shared" si="43"/>
        <v xml:space="preserve">  'VibCh PreEmph',  // #163 </v>
      </c>
      <c r="L165" s="9">
        <v>1</v>
      </c>
      <c r="M165" s="140">
        <v>1</v>
      </c>
      <c r="N165" s="90">
        <v>1</v>
      </c>
      <c r="O165" s="91">
        <v>1</v>
      </c>
      <c r="P165" s="142">
        <v>1</v>
      </c>
      <c r="Q165" s="43">
        <v>1</v>
      </c>
      <c r="R165" s="9">
        <v>1</v>
      </c>
      <c r="S165" s="43">
        <v>1</v>
      </c>
      <c r="T165" s="183" t="str">
        <f t="shared" si="44"/>
        <v xml:space="preserve">  255, // #VibCh PreEmph</v>
      </c>
      <c r="AB165" s="9"/>
    </row>
    <row r="166" spans="1:28" x14ac:dyDescent="0.2">
      <c r="A166" s="18">
        <f t="shared" si="38"/>
        <v>164</v>
      </c>
      <c r="B166" s="185" t="s">
        <v>1713</v>
      </c>
      <c r="C166" s="9">
        <v>1322</v>
      </c>
      <c r="D166" s="9" t="s">
        <v>329</v>
      </c>
      <c r="E166" s="9">
        <v>125</v>
      </c>
      <c r="F166" s="401" t="s">
        <v>1880</v>
      </c>
      <c r="G166" s="33"/>
      <c r="H166" s="25" t="str">
        <f t="shared" si="40"/>
        <v xml:space="preserve">  ts_preset_3, // #164 VibCh Feedbck</v>
      </c>
      <c r="I166" s="11" t="str">
        <f t="shared" si="41"/>
        <v xml:space="preserve">  t_numeric, // #164 VibCh Feedbck</v>
      </c>
      <c r="J166" s="12" t="str">
        <f t="shared" si="42"/>
        <v xml:space="preserve">  1322, // #164 VibCh Feedbck</v>
      </c>
      <c r="K166" s="13" t="str">
        <f t="shared" si="43"/>
        <v xml:space="preserve">  'VibCh Feedbck',  // #164 </v>
      </c>
      <c r="L166" s="9">
        <v>1</v>
      </c>
      <c r="M166" s="140">
        <v>1</v>
      </c>
      <c r="N166" s="90">
        <v>1</v>
      </c>
      <c r="O166" s="91">
        <v>1</v>
      </c>
      <c r="P166" s="142">
        <v>1</v>
      </c>
      <c r="Q166" s="43">
        <v>1</v>
      </c>
      <c r="R166" s="9">
        <v>1</v>
      </c>
      <c r="S166" s="43">
        <v>1</v>
      </c>
      <c r="T166" s="183" t="str">
        <f t="shared" si="44"/>
        <v xml:space="preserve">  255, // #VibCh Feedbck</v>
      </c>
      <c r="AB166" s="9"/>
    </row>
    <row r="167" spans="1:28" x14ac:dyDescent="0.2">
      <c r="A167" s="18">
        <f t="shared" si="38"/>
        <v>165</v>
      </c>
      <c r="B167" s="185" t="s">
        <v>1460</v>
      </c>
      <c r="C167" s="9">
        <v>1323</v>
      </c>
      <c r="D167" s="9" t="s">
        <v>329</v>
      </c>
      <c r="E167" s="9">
        <v>125</v>
      </c>
      <c r="F167" s="401" t="s">
        <v>1880</v>
      </c>
      <c r="G167" s="33"/>
      <c r="H167" s="25" t="str">
        <f t="shared" si="40"/>
        <v xml:space="preserve">  ts_preset_3, // #165 VibCh Reflect</v>
      </c>
      <c r="I167" s="11" t="str">
        <f t="shared" si="41"/>
        <v xml:space="preserve">  t_numeric, // #165 VibCh Reflect</v>
      </c>
      <c r="J167" s="12" t="str">
        <f t="shared" si="42"/>
        <v xml:space="preserve">  1323, // #165 VibCh Reflect</v>
      </c>
      <c r="K167" s="13" t="str">
        <f t="shared" si="43"/>
        <v xml:space="preserve">  'VibCh Reflect',  // #165 </v>
      </c>
      <c r="L167" s="9">
        <v>1</v>
      </c>
      <c r="M167" s="140">
        <v>1</v>
      </c>
      <c r="N167" s="90">
        <v>1</v>
      </c>
      <c r="O167" s="91">
        <v>1</v>
      </c>
      <c r="P167" s="142">
        <v>1</v>
      </c>
      <c r="Q167" s="43">
        <v>1</v>
      </c>
      <c r="R167" s="9">
        <v>1</v>
      </c>
      <c r="S167" s="43">
        <v>1</v>
      </c>
      <c r="T167" s="183" t="str">
        <f t="shared" si="44"/>
        <v xml:space="preserve">  255, // #VibCh Reflect</v>
      </c>
      <c r="AB167" s="9"/>
    </row>
    <row r="168" spans="1:28" x14ac:dyDescent="0.2">
      <c r="A168" s="18">
        <f t="shared" si="38"/>
        <v>166</v>
      </c>
      <c r="B168" s="185" t="s">
        <v>1461</v>
      </c>
      <c r="C168" s="9">
        <v>1324</v>
      </c>
      <c r="D168" s="9" t="s">
        <v>329</v>
      </c>
      <c r="E168" s="9">
        <v>125</v>
      </c>
      <c r="F168" s="401" t="s">
        <v>1880</v>
      </c>
      <c r="G168" s="33"/>
      <c r="H168" s="25" t="str">
        <f t="shared" si="40"/>
        <v xml:space="preserve">  ts_preset_3, // #166 VibCh Respons</v>
      </c>
      <c r="I168" s="11" t="str">
        <f t="shared" si="41"/>
        <v xml:space="preserve">  t_numeric, // #166 VibCh Respons</v>
      </c>
      <c r="J168" s="12" t="str">
        <f t="shared" si="42"/>
        <v xml:space="preserve">  1324, // #166 VibCh Respons</v>
      </c>
      <c r="K168" s="13" t="str">
        <f t="shared" si="43"/>
        <v xml:space="preserve">  'VibCh Respons',  // #166 </v>
      </c>
      <c r="L168" s="9">
        <v>1</v>
      </c>
      <c r="M168" s="140">
        <v>1</v>
      </c>
      <c r="N168" s="90">
        <v>1</v>
      </c>
      <c r="O168" s="91">
        <v>1</v>
      </c>
      <c r="P168" s="142">
        <v>1</v>
      </c>
      <c r="Q168" s="43">
        <v>1</v>
      </c>
      <c r="R168" s="9">
        <v>1</v>
      </c>
      <c r="S168" s="43">
        <v>1</v>
      </c>
      <c r="T168" s="183" t="str">
        <f t="shared" si="44"/>
        <v xml:space="preserve">  255, // #VibCh Respons</v>
      </c>
      <c r="AB168" s="9"/>
    </row>
    <row r="169" spans="1:28" x14ac:dyDescent="0.2">
      <c r="A169" s="18">
        <f t="shared" si="38"/>
        <v>167</v>
      </c>
      <c r="B169" s="185" t="s">
        <v>1469</v>
      </c>
      <c r="C169" s="9">
        <v>1328</v>
      </c>
      <c r="D169" s="9" t="s">
        <v>329</v>
      </c>
      <c r="E169" s="9">
        <v>125</v>
      </c>
      <c r="F169" s="401" t="s">
        <v>1880</v>
      </c>
      <c r="G169" s="33"/>
      <c r="H169" s="25" t="str">
        <f t="shared" si="40"/>
        <v xml:space="preserve">  ts_preset_3, // #167 Ch ScannerLvl</v>
      </c>
      <c r="I169" s="11" t="str">
        <f t="shared" si="41"/>
        <v xml:space="preserve">  t_numeric, // #167 Ch ScannerLvl</v>
      </c>
      <c r="J169" s="12" t="str">
        <f t="shared" si="42"/>
        <v xml:space="preserve">  1328, // #167 Ch ScannerLvl</v>
      </c>
      <c r="K169" s="13" t="str">
        <f t="shared" si="43"/>
        <v xml:space="preserve">  'Ch ScannerLvl',  // #167 </v>
      </c>
      <c r="L169" s="9">
        <v>1</v>
      </c>
      <c r="M169" s="140">
        <v>1</v>
      </c>
      <c r="N169" s="90">
        <v>1</v>
      </c>
      <c r="O169" s="91">
        <v>1</v>
      </c>
      <c r="P169" s="142">
        <v>1</v>
      </c>
      <c r="Q169" s="43">
        <v>1</v>
      </c>
      <c r="R169" s="9">
        <v>1</v>
      </c>
      <c r="S169" s="43">
        <v>1</v>
      </c>
      <c r="T169" s="183" t="str">
        <f t="shared" si="44"/>
        <v xml:space="preserve">  255, // #Ch ScannerLvl</v>
      </c>
      <c r="AB169" s="9"/>
    </row>
    <row r="170" spans="1:28" x14ac:dyDescent="0.2">
      <c r="A170" s="18">
        <f t="shared" si="38"/>
        <v>168</v>
      </c>
      <c r="B170" s="185" t="s">
        <v>1470</v>
      </c>
      <c r="C170" s="9">
        <v>1327</v>
      </c>
      <c r="D170" s="9" t="s">
        <v>329</v>
      </c>
      <c r="E170" s="9">
        <v>125</v>
      </c>
      <c r="F170" s="401" t="s">
        <v>1880</v>
      </c>
      <c r="G170" s="33"/>
      <c r="H170" s="25" t="str">
        <f t="shared" si="40"/>
        <v xml:space="preserve">  ts_preset_3, // #168 Ch Bypass Lvl</v>
      </c>
      <c r="I170" s="11" t="str">
        <f t="shared" si="41"/>
        <v xml:space="preserve">  t_numeric, // #168 Ch Bypass Lvl</v>
      </c>
      <c r="J170" s="12" t="str">
        <f t="shared" si="42"/>
        <v xml:space="preserve">  1327, // #168 Ch Bypass Lvl</v>
      </c>
      <c r="K170" s="13" t="str">
        <f t="shared" si="43"/>
        <v xml:space="preserve">  'Ch Bypass Lvl',  // #168 </v>
      </c>
      <c r="L170" s="9">
        <v>1</v>
      </c>
      <c r="M170" s="140">
        <v>1</v>
      </c>
      <c r="N170" s="90">
        <v>1</v>
      </c>
      <c r="O170" s="91">
        <v>1</v>
      </c>
      <c r="P170" s="142">
        <v>1</v>
      </c>
      <c r="Q170" s="43">
        <v>1</v>
      </c>
      <c r="R170" s="9">
        <v>1</v>
      </c>
      <c r="S170" s="43">
        <v>1</v>
      </c>
      <c r="T170" s="183" t="str">
        <f t="shared" si="44"/>
        <v xml:space="preserve">  255, // #Ch Bypass Lvl</v>
      </c>
      <c r="AB170" s="9"/>
    </row>
    <row r="171" spans="1:28" x14ac:dyDescent="0.2">
      <c r="A171" s="18">
        <f t="shared" si="38"/>
        <v>169</v>
      </c>
      <c r="B171" s="185" t="s">
        <v>1464</v>
      </c>
      <c r="C171" s="9">
        <v>1329</v>
      </c>
      <c r="D171" s="9" t="s">
        <v>329</v>
      </c>
      <c r="E171" s="9">
        <v>125</v>
      </c>
      <c r="F171" s="401" t="s">
        <v>1880</v>
      </c>
      <c r="G171" s="33"/>
      <c r="H171" s="25" t="str">
        <f t="shared" si="40"/>
        <v xml:space="preserve">  ts_preset_3, // #169 Vib V1 Mod   </v>
      </c>
      <c r="I171" s="11" t="str">
        <f t="shared" si="41"/>
        <v xml:space="preserve">  t_numeric, // #169 Vib V1 Mod   </v>
      </c>
      <c r="J171" s="12" t="str">
        <f t="shared" si="42"/>
        <v xml:space="preserve">  1329, // #169 Vib V1 Mod   </v>
      </c>
      <c r="K171" s="13" t="str">
        <f t="shared" si="43"/>
        <v xml:space="preserve">  'Vib V1 Mod   ',  // #169 </v>
      </c>
      <c r="L171" s="9">
        <v>1</v>
      </c>
      <c r="M171" s="140">
        <v>1</v>
      </c>
      <c r="N171" s="90">
        <v>1</v>
      </c>
      <c r="O171" s="91">
        <v>1</v>
      </c>
      <c r="P171" s="142">
        <v>1</v>
      </c>
      <c r="Q171" s="43">
        <v>1</v>
      </c>
      <c r="R171" s="9">
        <v>1</v>
      </c>
      <c r="S171" s="43">
        <v>1</v>
      </c>
      <c r="T171" s="183" t="str">
        <f t="shared" si="44"/>
        <v xml:space="preserve">  255, // #Vib V1 Mod   </v>
      </c>
      <c r="AB171" s="9"/>
    </row>
    <row r="172" spans="1:28" x14ac:dyDescent="0.2">
      <c r="A172" s="18">
        <f t="shared" si="38"/>
        <v>170</v>
      </c>
      <c r="B172" s="185" t="s">
        <v>1463</v>
      </c>
      <c r="C172" s="32">
        <f>C171+1</f>
        <v>1330</v>
      </c>
      <c r="D172" s="9" t="s">
        <v>329</v>
      </c>
      <c r="E172" s="9">
        <v>125</v>
      </c>
      <c r="F172" s="401" t="s">
        <v>1880</v>
      </c>
      <c r="G172" s="33"/>
      <c r="H172" s="25" t="str">
        <f t="shared" si="40"/>
        <v xml:space="preserve">  ts_preset_3, // #170 Vib C1 Mod   </v>
      </c>
      <c r="I172" s="11" t="str">
        <f t="shared" si="41"/>
        <v xml:space="preserve">  t_numeric, // #170 Vib C1 Mod   </v>
      </c>
      <c r="J172" s="12" t="str">
        <f t="shared" si="42"/>
        <v xml:space="preserve">  1330, // #170 Vib C1 Mod   </v>
      </c>
      <c r="K172" s="13" t="str">
        <f t="shared" si="43"/>
        <v xml:space="preserve">  'Vib C1 Mod   ',  // #170 </v>
      </c>
      <c r="L172" s="9">
        <v>1</v>
      </c>
      <c r="M172" s="140">
        <v>1</v>
      </c>
      <c r="N172" s="90">
        <v>1</v>
      </c>
      <c r="O172" s="91">
        <v>1</v>
      </c>
      <c r="P172" s="142">
        <v>1</v>
      </c>
      <c r="Q172" s="43">
        <v>1</v>
      </c>
      <c r="R172" s="9">
        <v>1</v>
      </c>
      <c r="S172" s="43">
        <v>1</v>
      </c>
      <c r="T172" s="183" t="str">
        <f t="shared" si="44"/>
        <v xml:space="preserve">  255, // #Vib C1 Mod   </v>
      </c>
      <c r="AB172" s="9"/>
    </row>
    <row r="173" spans="1:28" x14ac:dyDescent="0.2">
      <c r="A173" s="18">
        <f t="shared" si="38"/>
        <v>171</v>
      </c>
      <c r="B173" s="185" t="s">
        <v>1465</v>
      </c>
      <c r="C173" s="32">
        <f>C172+1</f>
        <v>1331</v>
      </c>
      <c r="D173" s="9" t="s">
        <v>329</v>
      </c>
      <c r="E173" s="9">
        <v>125</v>
      </c>
      <c r="F173" s="401" t="s">
        <v>1880</v>
      </c>
      <c r="G173" s="33"/>
      <c r="H173" s="25" t="str">
        <f t="shared" si="40"/>
        <v xml:space="preserve">  ts_preset_3, // #171 Vib V2 Mod   </v>
      </c>
      <c r="I173" s="11" t="str">
        <f t="shared" si="41"/>
        <v xml:space="preserve">  t_numeric, // #171 Vib V2 Mod   </v>
      </c>
      <c r="J173" s="12" t="str">
        <f t="shared" si="42"/>
        <v xml:space="preserve">  1331, // #171 Vib V2 Mod   </v>
      </c>
      <c r="K173" s="13" t="str">
        <f t="shared" si="43"/>
        <v xml:space="preserve">  'Vib V2 Mod   ',  // #171 </v>
      </c>
      <c r="L173" s="9">
        <v>1</v>
      </c>
      <c r="M173" s="140">
        <v>1</v>
      </c>
      <c r="N173" s="90">
        <v>1</v>
      </c>
      <c r="O173" s="91">
        <v>1</v>
      </c>
      <c r="P173" s="142">
        <v>1</v>
      </c>
      <c r="Q173" s="43">
        <v>1</v>
      </c>
      <c r="R173" s="9">
        <v>1</v>
      </c>
      <c r="S173" s="43">
        <v>1</v>
      </c>
      <c r="T173" s="183" t="str">
        <f t="shared" si="44"/>
        <v xml:space="preserve">  255, // #Vib V2 Mod   </v>
      </c>
      <c r="AB173" s="9"/>
    </row>
    <row r="174" spans="1:28" x14ac:dyDescent="0.2">
      <c r="A174" s="18">
        <f t="shared" si="38"/>
        <v>172</v>
      </c>
      <c r="B174" s="185" t="s">
        <v>1466</v>
      </c>
      <c r="C174" s="32">
        <f>C173+1</f>
        <v>1332</v>
      </c>
      <c r="D174" s="9" t="s">
        <v>329</v>
      </c>
      <c r="E174" s="9">
        <v>125</v>
      </c>
      <c r="F174" s="401" t="s">
        <v>1880</v>
      </c>
      <c r="G174" s="33"/>
      <c r="H174" s="25" t="str">
        <f t="shared" si="40"/>
        <v xml:space="preserve">  ts_preset_3, // #172 Vib C2 Mod   </v>
      </c>
      <c r="I174" s="11" t="str">
        <f t="shared" si="41"/>
        <v xml:space="preserve">  t_numeric, // #172 Vib C2 Mod   </v>
      </c>
      <c r="J174" s="12" t="str">
        <f t="shared" si="42"/>
        <v xml:space="preserve">  1332, // #172 Vib C2 Mod   </v>
      </c>
      <c r="K174" s="13" t="str">
        <f t="shared" si="43"/>
        <v xml:space="preserve">  'Vib C2 Mod   ',  // #172 </v>
      </c>
      <c r="L174" s="9">
        <v>1</v>
      </c>
      <c r="M174" s="140">
        <v>1</v>
      </c>
      <c r="N174" s="90">
        <v>1</v>
      </c>
      <c r="O174" s="91">
        <v>1</v>
      </c>
      <c r="P174" s="142">
        <v>1</v>
      </c>
      <c r="Q174" s="43">
        <v>1</v>
      </c>
      <c r="R174" s="9">
        <v>1</v>
      </c>
      <c r="S174" s="43">
        <v>1</v>
      </c>
      <c r="T174" s="183" t="str">
        <f t="shared" si="44"/>
        <v xml:space="preserve">  255, // #Vib C2 Mod   </v>
      </c>
      <c r="AB174" s="9"/>
    </row>
    <row r="175" spans="1:28" x14ac:dyDescent="0.2">
      <c r="A175" s="18">
        <f t="shared" si="38"/>
        <v>173</v>
      </c>
      <c r="B175" s="185" t="s">
        <v>1467</v>
      </c>
      <c r="C175" s="32">
        <f>C174+1</f>
        <v>1333</v>
      </c>
      <c r="D175" s="9" t="s">
        <v>329</v>
      </c>
      <c r="E175" s="9">
        <v>125</v>
      </c>
      <c r="F175" s="401" t="s">
        <v>1880</v>
      </c>
      <c r="G175" s="33"/>
      <c r="H175" s="25" t="str">
        <f t="shared" si="40"/>
        <v xml:space="preserve">  ts_preset_3, // #173 Vib V3 Mod   </v>
      </c>
      <c r="I175" s="11" t="str">
        <f t="shared" si="41"/>
        <v xml:space="preserve">  t_numeric, // #173 Vib V3 Mod   </v>
      </c>
      <c r="J175" s="12" t="str">
        <f t="shared" si="42"/>
        <v xml:space="preserve">  1333, // #173 Vib V3 Mod   </v>
      </c>
      <c r="K175" s="13" t="str">
        <f t="shared" si="43"/>
        <v xml:space="preserve">  'Vib V3 Mod   ',  // #173 </v>
      </c>
      <c r="L175" s="9">
        <v>1</v>
      </c>
      <c r="M175" s="140">
        <v>1</v>
      </c>
      <c r="N175" s="90">
        <v>1</v>
      </c>
      <c r="O175" s="91">
        <v>1</v>
      </c>
      <c r="P175" s="142">
        <v>1</v>
      </c>
      <c r="Q175" s="43">
        <v>1</v>
      </c>
      <c r="R175" s="9">
        <v>1</v>
      </c>
      <c r="S175" s="43">
        <v>1</v>
      </c>
      <c r="T175" s="183" t="str">
        <f t="shared" si="44"/>
        <v xml:space="preserve">  255, // #Vib V3 Mod   </v>
      </c>
      <c r="AB175" s="9"/>
    </row>
    <row r="176" spans="1:28" x14ac:dyDescent="0.2">
      <c r="A176" s="18">
        <f t="shared" si="38"/>
        <v>174</v>
      </c>
      <c r="B176" s="185" t="s">
        <v>1468</v>
      </c>
      <c r="C176" s="32">
        <f>C175+1</f>
        <v>1334</v>
      </c>
      <c r="D176" s="9" t="s">
        <v>329</v>
      </c>
      <c r="E176" s="9">
        <v>125</v>
      </c>
      <c r="F176" s="401" t="s">
        <v>1880</v>
      </c>
      <c r="G176" s="33"/>
      <c r="H176" s="25" t="str">
        <f t="shared" si="40"/>
        <v xml:space="preserve">  ts_preset_3, // #174 Vib C3 Mod   </v>
      </c>
      <c r="I176" s="11" t="str">
        <f t="shared" si="41"/>
        <v xml:space="preserve">  t_numeric, // #174 Vib C3 Mod   </v>
      </c>
      <c r="J176" s="12" t="str">
        <f t="shared" si="42"/>
        <v xml:space="preserve">  1334, // #174 Vib C3 Mod   </v>
      </c>
      <c r="K176" s="13" t="str">
        <f t="shared" si="43"/>
        <v xml:space="preserve">  'Vib C3 Mod   ',  // #174 </v>
      </c>
      <c r="L176" s="9">
        <v>1</v>
      </c>
      <c r="M176" s="140">
        <v>1</v>
      </c>
      <c r="N176" s="90">
        <v>1</v>
      </c>
      <c r="O176" s="91">
        <v>1</v>
      </c>
      <c r="P176" s="142">
        <v>1</v>
      </c>
      <c r="Q176" s="43">
        <v>1</v>
      </c>
      <c r="R176" s="9">
        <v>1</v>
      </c>
      <c r="S176" s="43">
        <v>1</v>
      </c>
      <c r="T176" s="183" t="str">
        <f t="shared" si="44"/>
        <v xml:space="preserve">  255, // #Vib C3 Mod   </v>
      </c>
      <c r="AB176" s="9"/>
    </row>
    <row r="177" spans="1:28" x14ac:dyDescent="0.2">
      <c r="A177" s="18">
        <f t="shared" si="38"/>
        <v>175</v>
      </c>
      <c r="B177" s="202" t="s">
        <v>1793</v>
      </c>
      <c r="C177" s="43">
        <v>1267</v>
      </c>
      <c r="D177" s="43" t="s">
        <v>1802</v>
      </c>
      <c r="E177" s="43">
        <v>4</v>
      </c>
      <c r="F177" s="64" t="s">
        <v>1883</v>
      </c>
      <c r="G177" s="33"/>
      <c r="H177" s="25" t="str">
        <f t="shared" si="40"/>
        <v xml:space="preserve">  ts_preset_4, // #175 Gating Mode  </v>
      </c>
      <c r="I177" s="11" t="str">
        <f t="shared" si="41"/>
        <v xml:space="preserve">  t_gatingmode, // #175 Gating Mode  </v>
      </c>
      <c r="J177" s="12" t="str">
        <f t="shared" si="42"/>
        <v xml:space="preserve">  1267, // #175 Gating Mode  </v>
      </c>
      <c r="K177" s="13" t="str">
        <f t="shared" si="43"/>
        <v xml:space="preserve">  'Gating Mode  ',  // #175 </v>
      </c>
      <c r="L177" s="9">
        <v>1</v>
      </c>
      <c r="M177" s="140">
        <v>0</v>
      </c>
      <c r="N177" s="90">
        <v>1</v>
      </c>
      <c r="O177" s="91">
        <v>1</v>
      </c>
      <c r="P177" s="142">
        <v>1</v>
      </c>
      <c r="Q177" s="86">
        <v>1</v>
      </c>
      <c r="R177" s="87">
        <v>1</v>
      </c>
      <c r="S177" s="86">
        <v>1</v>
      </c>
      <c r="T177" s="183" t="str">
        <f t="shared" si="44"/>
        <v xml:space="preserve">  191, // #Gating Mode  </v>
      </c>
      <c r="AB177" s="9"/>
    </row>
    <row r="178" spans="1:28" x14ac:dyDescent="0.2">
      <c r="A178" s="18">
        <f t="shared" si="38"/>
        <v>176</v>
      </c>
      <c r="B178" s="43" t="s">
        <v>1794</v>
      </c>
      <c r="C178" s="43">
        <v>1266</v>
      </c>
      <c r="D178" s="43" t="s">
        <v>1803</v>
      </c>
      <c r="E178" s="43">
        <v>7</v>
      </c>
      <c r="F178" s="64" t="s">
        <v>1883</v>
      </c>
      <c r="G178" s="33"/>
      <c r="H178" s="25" t="str">
        <f t="shared" si="40"/>
        <v xml:space="preserve">  ts_preset_4, // #176 Gen&amp;Vib Mode </v>
      </c>
      <c r="I178" s="11" t="str">
        <f t="shared" si="41"/>
        <v xml:space="preserve">  t_genvibmode, // #176 Gen&amp;Vib Mode </v>
      </c>
      <c r="J178" s="12" t="str">
        <f t="shared" si="42"/>
        <v xml:space="preserve">  1266, // #176 Gen&amp;Vib Mode </v>
      </c>
      <c r="K178" s="13" t="str">
        <f t="shared" si="43"/>
        <v xml:space="preserve">  'Gen&amp;Vib Mode ',  // #176 </v>
      </c>
      <c r="L178" s="9">
        <v>1</v>
      </c>
      <c r="M178" s="140">
        <v>1</v>
      </c>
      <c r="N178" s="90">
        <v>1</v>
      </c>
      <c r="O178" s="91">
        <v>1</v>
      </c>
      <c r="P178" s="142">
        <v>1</v>
      </c>
      <c r="Q178" s="86">
        <v>1</v>
      </c>
      <c r="R178" s="87">
        <v>1</v>
      </c>
      <c r="S178" s="86">
        <v>1</v>
      </c>
      <c r="T178" s="183" t="str">
        <f t="shared" si="44"/>
        <v xml:space="preserve">  255, // #Gen&amp;Vib Mode </v>
      </c>
      <c r="AB178" s="9"/>
    </row>
    <row r="179" spans="1:28" x14ac:dyDescent="0.2">
      <c r="A179" s="18">
        <f t="shared" si="38"/>
        <v>177</v>
      </c>
      <c r="B179" s="43" t="s">
        <v>1744</v>
      </c>
      <c r="C179" s="9">
        <v>1384</v>
      </c>
      <c r="D179" s="9" t="s">
        <v>1746</v>
      </c>
      <c r="E179" s="9">
        <v>2</v>
      </c>
      <c r="F179" s="64" t="s">
        <v>1883</v>
      </c>
      <c r="G179" s="33"/>
      <c r="H179" s="25" t="str">
        <f t="shared" si="40"/>
        <v xml:space="preserve">  ts_preset_4, // #177 Swell Type   </v>
      </c>
      <c r="I179" s="11" t="str">
        <f t="shared" si="41"/>
        <v xml:space="preserve">  t_items_swelltype, // #177 Swell Type   </v>
      </c>
      <c r="J179" s="12" t="str">
        <f t="shared" si="42"/>
        <v xml:space="preserve">  1384, // #177 Swell Type   </v>
      </c>
      <c r="K179" s="13" t="str">
        <f t="shared" si="43"/>
        <v xml:space="preserve">  'Swell Type   ',  // #177 </v>
      </c>
      <c r="L179" s="9">
        <v>1</v>
      </c>
      <c r="M179" s="140">
        <v>1</v>
      </c>
      <c r="N179" s="90">
        <v>1</v>
      </c>
      <c r="O179" s="91">
        <v>1</v>
      </c>
      <c r="P179" s="142">
        <v>1</v>
      </c>
      <c r="Q179" s="86">
        <v>1</v>
      </c>
      <c r="R179" s="87">
        <v>1</v>
      </c>
      <c r="S179" s="86">
        <v>1</v>
      </c>
      <c r="T179" s="183" t="str">
        <f t="shared" si="44"/>
        <v xml:space="preserve">  255, // #Swell Type   </v>
      </c>
      <c r="AB179" s="9"/>
    </row>
    <row r="180" spans="1:28" x14ac:dyDescent="0.2">
      <c r="A180" s="18">
        <f t="shared" si="38"/>
        <v>178</v>
      </c>
      <c r="B180" s="43" t="s">
        <v>1743</v>
      </c>
      <c r="C180" s="9">
        <v>1385</v>
      </c>
      <c r="D180" s="9" t="s">
        <v>1749</v>
      </c>
      <c r="E180" s="9">
        <v>3</v>
      </c>
      <c r="F180" s="64" t="s">
        <v>1883</v>
      </c>
      <c r="G180" s="33"/>
      <c r="H180" s="25" t="str">
        <f t="shared" si="40"/>
        <v xml:space="preserve">  ts_preset_4, // #178 TG SpreadType</v>
      </c>
      <c r="I180" s="11" t="str">
        <f t="shared" si="41"/>
        <v xml:space="preserve">  t_items_spread, // #178 TG SpreadType</v>
      </c>
      <c r="J180" s="12" t="str">
        <f t="shared" si="42"/>
        <v xml:space="preserve">  1385, // #178 TG SpreadType</v>
      </c>
      <c r="K180" s="13" t="str">
        <f t="shared" si="43"/>
        <v xml:space="preserve">  'TG SpreadType',  // #178 </v>
      </c>
      <c r="L180" s="9">
        <v>1</v>
      </c>
      <c r="M180" s="140">
        <v>1</v>
      </c>
      <c r="N180" s="90">
        <v>1</v>
      </c>
      <c r="O180" s="91">
        <v>1</v>
      </c>
      <c r="P180" s="142">
        <v>1</v>
      </c>
      <c r="Q180" s="43">
        <v>1</v>
      </c>
      <c r="R180" s="9">
        <v>1</v>
      </c>
      <c r="S180" s="43">
        <v>1</v>
      </c>
      <c r="T180" s="183" t="str">
        <f t="shared" si="44"/>
        <v xml:space="preserve">  255, // #TG SpreadType</v>
      </c>
      <c r="AB180" s="9"/>
    </row>
    <row r="181" spans="1:28" x14ac:dyDescent="0.2">
      <c r="A181" s="18">
        <f t="shared" si="38"/>
        <v>179</v>
      </c>
      <c r="B181" s="43" t="s">
        <v>1738</v>
      </c>
      <c r="C181" s="9">
        <v>1386</v>
      </c>
      <c r="D181" s="9" t="s">
        <v>329</v>
      </c>
      <c r="E181" s="9">
        <v>96</v>
      </c>
      <c r="F181" s="64" t="s">
        <v>1883</v>
      </c>
      <c r="G181" s="33"/>
      <c r="H181" s="25" t="str">
        <f t="shared" si="40"/>
        <v xml:space="preserve">  ts_preset_4, // #179 TG Size      </v>
      </c>
      <c r="I181" s="11" t="str">
        <f t="shared" si="41"/>
        <v xml:space="preserve">  t_numeric, // #179 TG Size      </v>
      </c>
      <c r="J181" s="12" t="str">
        <f t="shared" si="42"/>
        <v xml:space="preserve">  1386, // #179 TG Size      </v>
      </c>
      <c r="K181" s="13" t="str">
        <f t="shared" si="43"/>
        <v xml:space="preserve">  'TG Size      ',  // #179 </v>
      </c>
      <c r="L181" s="9">
        <v>1</v>
      </c>
      <c r="M181" s="140">
        <v>1</v>
      </c>
      <c r="N181" s="90">
        <v>1</v>
      </c>
      <c r="O181" s="91">
        <v>1</v>
      </c>
      <c r="P181" s="142">
        <v>1</v>
      </c>
      <c r="Q181" s="43">
        <v>1</v>
      </c>
      <c r="R181" s="9">
        <v>1</v>
      </c>
      <c r="S181" s="43">
        <v>1</v>
      </c>
      <c r="T181" s="183" t="str">
        <f t="shared" si="44"/>
        <v xml:space="preserve">  255, // #TG Size      </v>
      </c>
      <c r="AB181" s="9"/>
    </row>
    <row r="182" spans="1:28" x14ac:dyDescent="0.2">
      <c r="A182" s="18">
        <f t="shared" si="38"/>
        <v>180</v>
      </c>
      <c r="B182" s="43" t="s">
        <v>1742</v>
      </c>
      <c r="C182" s="9">
        <v>1387</v>
      </c>
      <c r="D182" s="9" t="s">
        <v>329</v>
      </c>
      <c r="E182" s="9">
        <v>127</v>
      </c>
      <c r="F182" s="64" t="s">
        <v>1883</v>
      </c>
      <c r="G182" s="33"/>
      <c r="H182" s="25" t="str">
        <f t="shared" si="40"/>
        <v xml:space="preserve">  ts_preset_4, // #180 TG NonTaprVal</v>
      </c>
      <c r="I182" s="11" t="str">
        <f t="shared" si="41"/>
        <v xml:space="preserve">  t_numeric, // #180 TG NonTaprVal</v>
      </c>
      <c r="J182" s="12" t="str">
        <f t="shared" si="42"/>
        <v xml:space="preserve">  1387, // #180 TG NonTaprVal</v>
      </c>
      <c r="K182" s="13" t="str">
        <f t="shared" si="43"/>
        <v xml:space="preserve">  'TG NonTaprVal',  // #180 </v>
      </c>
      <c r="L182" s="9">
        <v>1</v>
      </c>
      <c r="M182" s="140">
        <v>1</v>
      </c>
      <c r="N182" s="90">
        <v>1</v>
      </c>
      <c r="O182" s="91">
        <v>1</v>
      </c>
      <c r="P182" s="142">
        <v>1</v>
      </c>
      <c r="Q182" s="43">
        <v>1</v>
      </c>
      <c r="R182" s="9">
        <v>1</v>
      </c>
      <c r="S182" s="43">
        <v>1</v>
      </c>
      <c r="T182" s="183" t="str">
        <f t="shared" si="44"/>
        <v xml:space="preserve">  255, // #TG NonTaprVal</v>
      </c>
      <c r="AB182" s="9"/>
    </row>
    <row r="183" spans="1:28" x14ac:dyDescent="0.2">
      <c r="A183" s="18">
        <f t="shared" si="38"/>
        <v>181</v>
      </c>
      <c r="B183" s="43" t="s">
        <v>1739</v>
      </c>
      <c r="C183" s="9">
        <v>1388</v>
      </c>
      <c r="D183" s="9" t="s">
        <v>1748</v>
      </c>
      <c r="E183" s="9">
        <v>7</v>
      </c>
      <c r="F183" s="64" t="s">
        <v>1883</v>
      </c>
      <c r="G183" s="33"/>
      <c r="H183" s="25" t="str">
        <f t="shared" si="40"/>
        <v xml:space="preserve">  ts_preset_4, // #181 TG WaveSet   </v>
      </c>
      <c r="I183" s="11" t="str">
        <f t="shared" si="41"/>
        <v xml:space="preserve">  t_items_waveset, // #181 TG WaveSet   </v>
      </c>
      <c r="J183" s="12" t="str">
        <f t="shared" si="42"/>
        <v xml:space="preserve">  1388, // #181 TG WaveSet   </v>
      </c>
      <c r="K183" s="13" t="str">
        <f t="shared" si="43"/>
        <v xml:space="preserve">  'TG WaveSet   ',  // #181 </v>
      </c>
      <c r="L183" s="9">
        <v>1</v>
      </c>
      <c r="M183" s="140">
        <v>1</v>
      </c>
      <c r="N183" s="90">
        <v>1</v>
      </c>
      <c r="O183" s="91">
        <v>1</v>
      </c>
      <c r="P183" s="142">
        <v>1</v>
      </c>
      <c r="Q183" s="43">
        <v>1</v>
      </c>
      <c r="R183" s="9">
        <v>1</v>
      </c>
      <c r="S183" s="43">
        <v>1</v>
      </c>
      <c r="T183" s="183" t="str">
        <f t="shared" si="44"/>
        <v xml:space="preserve">  255, // #TG WaveSet   </v>
      </c>
      <c r="AB183" s="9"/>
    </row>
    <row r="184" spans="1:28" x14ac:dyDescent="0.2">
      <c r="A184" s="18">
        <f t="shared" si="38"/>
        <v>182</v>
      </c>
      <c r="B184" s="43" t="s">
        <v>1740</v>
      </c>
      <c r="C184" s="9">
        <v>1389</v>
      </c>
      <c r="D184" s="9" t="s">
        <v>329</v>
      </c>
      <c r="E184" s="9">
        <v>15</v>
      </c>
      <c r="F184" s="64" t="s">
        <v>1883</v>
      </c>
      <c r="G184" s="33"/>
      <c r="H184" s="25" t="str">
        <f t="shared" si="40"/>
        <v xml:space="preserve">  ts_preset_4, // #182 TG Flutter   </v>
      </c>
      <c r="I184" s="11" t="str">
        <f t="shared" si="41"/>
        <v xml:space="preserve">  t_numeric, // #182 TG Flutter   </v>
      </c>
      <c r="J184" s="12" t="str">
        <f t="shared" si="42"/>
        <v xml:space="preserve">  1389, // #182 TG Flutter   </v>
      </c>
      <c r="K184" s="13" t="str">
        <f t="shared" si="43"/>
        <v xml:space="preserve">  'TG Flutter   ',  // #182 </v>
      </c>
      <c r="L184" s="9">
        <v>1</v>
      </c>
      <c r="M184" s="140">
        <v>1</v>
      </c>
      <c r="N184" s="90">
        <v>1</v>
      </c>
      <c r="O184" s="91">
        <v>1</v>
      </c>
      <c r="P184" s="142">
        <v>1</v>
      </c>
      <c r="Q184" s="43">
        <v>1</v>
      </c>
      <c r="R184" s="9">
        <v>1</v>
      </c>
      <c r="S184" s="43">
        <v>1</v>
      </c>
      <c r="T184" s="183" t="str">
        <f t="shared" si="44"/>
        <v xml:space="preserve">  255, // #TG Flutter   </v>
      </c>
      <c r="AB184" s="9"/>
    </row>
    <row r="185" spans="1:28" x14ac:dyDescent="0.2">
      <c r="A185" s="18">
        <f t="shared" si="38"/>
        <v>183</v>
      </c>
      <c r="B185" s="43" t="s">
        <v>1741</v>
      </c>
      <c r="C185" s="9">
        <v>1390</v>
      </c>
      <c r="D185" s="9" t="s">
        <v>329</v>
      </c>
      <c r="E185" s="9">
        <v>7</v>
      </c>
      <c r="F185" s="64" t="s">
        <v>1883</v>
      </c>
      <c r="G185" s="33"/>
      <c r="H185" s="25" t="str">
        <f t="shared" si="40"/>
        <v xml:space="preserve">  ts_preset_4, // #183 TG Leakage   </v>
      </c>
      <c r="I185" s="11" t="str">
        <f t="shared" si="41"/>
        <v xml:space="preserve">  t_numeric, // #183 TG Leakage   </v>
      </c>
      <c r="J185" s="12" t="str">
        <f t="shared" si="42"/>
        <v xml:space="preserve">  1390, // #183 TG Leakage   </v>
      </c>
      <c r="K185" s="13" t="str">
        <f t="shared" si="43"/>
        <v xml:space="preserve">  'TG Leakage   ',  // #183 </v>
      </c>
      <c r="L185" s="9">
        <v>1</v>
      </c>
      <c r="M185" s="140">
        <v>1</v>
      </c>
      <c r="N185" s="90">
        <v>1</v>
      </c>
      <c r="O185" s="91">
        <v>1</v>
      </c>
      <c r="P185" s="142">
        <v>1</v>
      </c>
      <c r="Q185" s="43">
        <v>1</v>
      </c>
      <c r="R185" s="9">
        <v>1</v>
      </c>
      <c r="S185" s="43">
        <v>1</v>
      </c>
      <c r="T185" s="183" t="str">
        <f t="shared" si="44"/>
        <v xml:space="preserve">  255, // #TG Leakage   </v>
      </c>
      <c r="AB185" s="9"/>
    </row>
    <row r="186" spans="1:28" x14ac:dyDescent="0.2">
      <c r="A186" s="18">
        <f t="shared" si="38"/>
        <v>184</v>
      </c>
      <c r="B186" s="43" t="s">
        <v>1736</v>
      </c>
      <c r="C186" s="9">
        <v>1392</v>
      </c>
      <c r="D186" s="9" t="s">
        <v>1747</v>
      </c>
      <c r="E186" s="9">
        <v>5</v>
      </c>
      <c r="F186" s="64" t="s">
        <v>1883</v>
      </c>
      <c r="G186" s="33"/>
      <c r="H186" s="25" t="str">
        <f t="shared" si="40"/>
        <v xml:space="preserve">  ts_preset_4, // #184 TG Tapering  </v>
      </c>
      <c r="I186" s="11" t="str">
        <f t="shared" si="41"/>
        <v xml:space="preserve">  t_items_capset, // #184 TG Tapering  </v>
      </c>
      <c r="J186" s="12" t="str">
        <f t="shared" si="42"/>
        <v xml:space="preserve">  1392, // #184 TG Tapering  </v>
      </c>
      <c r="K186" s="13" t="str">
        <f t="shared" si="43"/>
        <v xml:space="preserve">  'TG Tapering  ',  // #184 </v>
      </c>
      <c r="L186" s="9">
        <v>1</v>
      </c>
      <c r="M186" s="140">
        <v>1</v>
      </c>
      <c r="N186" s="90">
        <v>1</v>
      </c>
      <c r="O186" s="91">
        <v>1</v>
      </c>
      <c r="P186" s="142">
        <v>1</v>
      </c>
      <c r="Q186" s="43">
        <v>1</v>
      </c>
      <c r="R186" s="9">
        <v>1</v>
      </c>
      <c r="S186" s="43">
        <v>1</v>
      </c>
      <c r="T186" s="183" t="str">
        <f t="shared" si="44"/>
        <v xml:space="preserve">  255, // #TG Tapering  </v>
      </c>
      <c r="AB186" s="9"/>
    </row>
    <row r="187" spans="1:28" x14ac:dyDescent="0.2">
      <c r="A187" s="18">
        <f t="shared" si="38"/>
        <v>185</v>
      </c>
      <c r="B187" s="43" t="s">
        <v>1745</v>
      </c>
      <c r="C187" s="9">
        <v>1393</v>
      </c>
      <c r="D187" s="9" t="s">
        <v>329</v>
      </c>
      <c r="E187" s="9">
        <v>127</v>
      </c>
      <c r="F187" s="64" t="s">
        <v>1883</v>
      </c>
      <c r="G187" s="33"/>
      <c r="H187" s="25" t="str">
        <f t="shared" si="40"/>
        <v xml:space="preserve">  ts_preset_4, // #185 TG LC FiltVal</v>
      </c>
      <c r="I187" s="11" t="str">
        <f t="shared" si="41"/>
        <v xml:space="preserve">  t_numeric, // #185 TG LC FiltVal</v>
      </c>
      <c r="J187" s="12" t="str">
        <f t="shared" si="42"/>
        <v xml:space="preserve">  1393, // #185 TG LC FiltVal</v>
      </c>
      <c r="K187" s="13" t="str">
        <f t="shared" si="43"/>
        <v xml:space="preserve">  'TG LC FiltVal',  // #185 </v>
      </c>
      <c r="L187" s="9">
        <v>1</v>
      </c>
      <c r="M187" s="140">
        <v>1</v>
      </c>
      <c r="N187" s="90">
        <v>1</v>
      </c>
      <c r="O187" s="91">
        <v>1</v>
      </c>
      <c r="P187" s="142">
        <v>1</v>
      </c>
      <c r="Q187" s="43">
        <v>1</v>
      </c>
      <c r="R187" s="9">
        <v>1</v>
      </c>
      <c r="S187" s="43">
        <v>1</v>
      </c>
      <c r="T187" s="183" t="str">
        <f t="shared" si="44"/>
        <v xml:space="preserve">  255, // #TG LC FiltVal</v>
      </c>
      <c r="AB187" s="9"/>
    </row>
    <row r="188" spans="1:28" x14ac:dyDescent="0.2">
      <c r="A188" s="18">
        <f t="shared" si="38"/>
        <v>186</v>
      </c>
      <c r="B188" s="43" t="s">
        <v>1737</v>
      </c>
      <c r="C188" s="9">
        <v>1394</v>
      </c>
      <c r="D188" s="9" t="s">
        <v>329</v>
      </c>
      <c r="E188" s="9">
        <v>127</v>
      </c>
      <c r="F188" s="64" t="s">
        <v>1883</v>
      </c>
      <c r="G188" s="33"/>
      <c r="H188" s="25" t="str">
        <f t="shared" si="40"/>
        <v xml:space="preserve">  ts_preset_4, // #186 TG Btm16 Lvl </v>
      </c>
      <c r="I188" s="11" t="str">
        <f t="shared" si="41"/>
        <v xml:space="preserve">  t_numeric, // #186 TG Btm16 Lvl </v>
      </c>
      <c r="J188" s="12" t="str">
        <f t="shared" si="42"/>
        <v xml:space="preserve">  1394, // #186 TG Btm16 Lvl </v>
      </c>
      <c r="K188" s="13" t="str">
        <f t="shared" si="43"/>
        <v xml:space="preserve">  'TG Btm16 Lvl ',  // #186 </v>
      </c>
      <c r="L188" s="9">
        <v>1</v>
      </c>
      <c r="M188" s="140">
        <v>1</v>
      </c>
      <c r="N188" s="90">
        <v>1</v>
      </c>
      <c r="O188" s="91">
        <v>1</v>
      </c>
      <c r="P188" s="142">
        <v>1</v>
      </c>
      <c r="Q188" s="43">
        <v>1</v>
      </c>
      <c r="R188" s="9">
        <v>1</v>
      </c>
      <c r="S188" s="43">
        <v>1</v>
      </c>
      <c r="T188" s="183" t="str">
        <f t="shared" si="44"/>
        <v xml:space="preserve">  255, // #TG Btm16 Lvl </v>
      </c>
      <c r="AB188" s="9"/>
    </row>
    <row r="189" spans="1:28" x14ac:dyDescent="0.2">
      <c r="A189" s="18">
        <f t="shared" si="38"/>
        <v>187</v>
      </c>
      <c r="B189" s="43" t="s">
        <v>389</v>
      </c>
      <c r="C189" s="9">
        <v>1360</v>
      </c>
      <c r="D189" s="9" t="s">
        <v>329</v>
      </c>
      <c r="E189" s="9">
        <v>15</v>
      </c>
      <c r="F189" s="64" t="s">
        <v>1883</v>
      </c>
      <c r="G189" s="33"/>
      <c r="H189" s="25" t="str">
        <f t="shared" ref="H189:H194" si="45">CONCATENATE("  ",F189,", // #",A189," ",B189)</f>
        <v xml:space="preserve">  ts_preset_4, // #187 ContSpringFlx</v>
      </c>
      <c r="I189" s="11" t="str">
        <f t="shared" ref="I189:I194" si="46">CONCATENATE("  ",D189,", // #",A189," ",B189)</f>
        <v xml:space="preserve">  t_numeric, // #187 ContSpringFlx</v>
      </c>
      <c r="J189" s="12" t="str">
        <f t="shared" ref="J189:J194" si="47">CONCATENATE("  ",C189,", // #",A189," ",B189)</f>
        <v xml:space="preserve">  1360, // #187 ContSpringFlx</v>
      </c>
      <c r="K189" s="13" t="str">
        <f t="shared" si="43"/>
        <v xml:space="preserve">  'ContSpringFlx',  // #187 </v>
      </c>
      <c r="L189" s="9">
        <v>1</v>
      </c>
      <c r="M189" s="140">
        <v>1</v>
      </c>
      <c r="N189" s="90">
        <v>1</v>
      </c>
      <c r="O189" s="91">
        <v>1</v>
      </c>
      <c r="P189" s="142">
        <v>1</v>
      </c>
      <c r="Q189" s="43">
        <v>0</v>
      </c>
      <c r="R189" s="9">
        <v>1</v>
      </c>
      <c r="S189" s="43">
        <v>1</v>
      </c>
      <c r="T189" s="183" t="str">
        <f t="shared" si="44"/>
        <v xml:space="preserve">  251, // #ContSpringFlx</v>
      </c>
      <c r="AB189" s="9"/>
    </row>
    <row r="190" spans="1:28" x14ac:dyDescent="0.2">
      <c r="A190" s="18">
        <f t="shared" si="38"/>
        <v>188</v>
      </c>
      <c r="B190" s="43" t="s">
        <v>390</v>
      </c>
      <c r="C190" s="9">
        <v>1361</v>
      </c>
      <c r="D190" s="9" t="s">
        <v>329</v>
      </c>
      <c r="E190" s="9">
        <v>15</v>
      </c>
      <c r="F190" s="64" t="s">
        <v>1883</v>
      </c>
      <c r="G190" s="33"/>
      <c r="H190" s="25" t="str">
        <f t="shared" si="45"/>
        <v xml:space="preserve">  ts_preset_4, // #188 ContSpringDmp</v>
      </c>
      <c r="I190" s="11" t="str">
        <f t="shared" si="46"/>
        <v xml:space="preserve">  t_numeric, // #188 ContSpringDmp</v>
      </c>
      <c r="J190" s="12" t="str">
        <f t="shared" si="47"/>
        <v xml:space="preserve">  1361, // #188 ContSpringDmp</v>
      </c>
      <c r="K190" s="13" t="str">
        <f t="shared" si="43"/>
        <v xml:space="preserve">  'ContSpringDmp',  // #188 </v>
      </c>
      <c r="L190" s="9">
        <v>1</v>
      </c>
      <c r="M190" s="140">
        <v>1</v>
      </c>
      <c r="N190" s="90">
        <v>1</v>
      </c>
      <c r="O190" s="91">
        <v>1</v>
      </c>
      <c r="P190" s="142">
        <v>1</v>
      </c>
      <c r="Q190" s="43">
        <v>0</v>
      </c>
      <c r="R190" s="9">
        <v>1</v>
      </c>
      <c r="S190" s="43">
        <v>1</v>
      </c>
      <c r="T190" s="183" t="str">
        <f t="shared" si="44"/>
        <v xml:space="preserve">  251, // #ContSpringDmp</v>
      </c>
      <c r="AB190" s="9"/>
    </row>
    <row r="191" spans="1:28" x14ac:dyDescent="0.2">
      <c r="A191" s="18">
        <f t="shared" si="38"/>
        <v>189</v>
      </c>
      <c r="B191" s="43" t="s">
        <v>324</v>
      </c>
      <c r="C191" s="9">
        <v>1356</v>
      </c>
      <c r="D191" s="9" t="s">
        <v>330</v>
      </c>
      <c r="E191" s="9">
        <v>1</v>
      </c>
      <c r="F191" s="33" t="s">
        <v>1420</v>
      </c>
      <c r="G191" s="33"/>
      <c r="H191" s="25" t="str">
        <f t="shared" si="45"/>
        <v xml:space="preserve">  ts_eepdefs, // #189 ContEarlyActn</v>
      </c>
      <c r="I191" s="11" t="str">
        <f t="shared" si="46"/>
        <v xml:space="preserve">  t_boolean, // #189 ContEarlyActn</v>
      </c>
      <c r="J191" s="12" t="str">
        <f t="shared" si="47"/>
        <v xml:space="preserve">  1356, // #189 ContEarlyActn</v>
      </c>
      <c r="K191" s="13" t="str">
        <f t="shared" si="43"/>
        <v xml:space="preserve">  'ContEarlyActn',  // #189 </v>
      </c>
      <c r="L191" s="9">
        <v>1</v>
      </c>
      <c r="M191" s="140">
        <v>1</v>
      </c>
      <c r="N191" s="90">
        <v>1</v>
      </c>
      <c r="O191" s="91">
        <v>1</v>
      </c>
      <c r="P191" s="142">
        <v>0</v>
      </c>
      <c r="Q191" s="43">
        <v>1</v>
      </c>
      <c r="R191" s="9">
        <v>1</v>
      </c>
      <c r="S191" s="43">
        <v>1</v>
      </c>
      <c r="T191" s="183" t="str">
        <f t="shared" si="44"/>
        <v xml:space="preserve">  247, // #ContEarlyActn</v>
      </c>
      <c r="AB191" s="9"/>
    </row>
    <row r="192" spans="1:28" x14ac:dyDescent="0.2">
      <c r="A192" s="18">
        <f t="shared" si="38"/>
        <v>190</v>
      </c>
      <c r="B192" s="43" t="s">
        <v>391</v>
      </c>
      <c r="C192" s="9">
        <v>1357</v>
      </c>
      <c r="D192" s="9" t="s">
        <v>330</v>
      </c>
      <c r="E192" s="9">
        <v>1</v>
      </c>
      <c r="F192" s="64" t="s">
        <v>1883</v>
      </c>
      <c r="G192" s="33"/>
      <c r="H192" s="25" t="str">
        <f t="shared" si="45"/>
        <v xml:space="preserve">  ts_preset_4, // #190 No DB1 @Perc </v>
      </c>
      <c r="I192" s="11" t="str">
        <f t="shared" si="46"/>
        <v xml:space="preserve">  t_boolean, // #190 No DB1 @Perc </v>
      </c>
      <c r="J192" s="12" t="str">
        <f t="shared" si="47"/>
        <v xml:space="preserve">  1357, // #190 No DB1 @Perc </v>
      </c>
      <c r="K192" s="13" t="str">
        <f t="shared" si="43"/>
        <v xml:space="preserve">  'No DB1 @Perc ',  // #190 </v>
      </c>
      <c r="L192" s="9">
        <v>1</v>
      </c>
      <c r="M192" s="140">
        <v>1</v>
      </c>
      <c r="N192" s="90">
        <v>1</v>
      </c>
      <c r="O192" s="91">
        <v>1</v>
      </c>
      <c r="P192" s="142">
        <v>1</v>
      </c>
      <c r="Q192" s="43">
        <v>0</v>
      </c>
      <c r="R192" s="9">
        <v>0</v>
      </c>
      <c r="S192" s="43">
        <v>1</v>
      </c>
      <c r="T192" s="183" t="str">
        <f t="shared" si="44"/>
        <v xml:space="preserve">  249, // #No DB1 @Perc </v>
      </c>
      <c r="AB192" s="9"/>
    </row>
    <row r="193" spans="1:28" x14ac:dyDescent="0.2">
      <c r="A193" s="18">
        <f t="shared" si="38"/>
        <v>191</v>
      </c>
      <c r="B193" s="43" t="s">
        <v>1907</v>
      </c>
      <c r="C193" s="9">
        <v>1362</v>
      </c>
      <c r="D193" s="9" t="s">
        <v>330</v>
      </c>
      <c r="E193" s="9">
        <v>1</v>
      </c>
      <c r="F193" s="64" t="s">
        <v>1883</v>
      </c>
      <c r="G193" s="33"/>
      <c r="H193" s="25" t="str">
        <f t="shared" si="45"/>
        <v xml:space="preserve">  ts_preset_4, // #191 Perc@LiveOnly</v>
      </c>
      <c r="I193" s="11" t="str">
        <f t="shared" si="46"/>
        <v xml:space="preserve">  t_boolean, // #191 Perc@LiveOnly</v>
      </c>
      <c r="J193" s="12" t="str">
        <f t="shared" si="47"/>
        <v xml:space="preserve">  1362, // #191 Perc@LiveOnly</v>
      </c>
      <c r="K193" s="13" t="str">
        <f t="shared" si="43"/>
        <v xml:space="preserve">  'Perc@LiveOnly',  // #191 </v>
      </c>
      <c r="L193" s="9">
        <v>1</v>
      </c>
      <c r="M193" s="140">
        <v>1</v>
      </c>
      <c r="N193" s="90">
        <v>1</v>
      </c>
      <c r="O193" s="91">
        <v>1</v>
      </c>
      <c r="P193" s="142">
        <v>1</v>
      </c>
      <c r="Q193" s="43">
        <v>1</v>
      </c>
      <c r="R193" s="9">
        <v>1</v>
      </c>
      <c r="S193" s="43">
        <v>1</v>
      </c>
      <c r="T193" s="183" t="str">
        <f t="shared" si="44"/>
        <v xml:space="preserve">  255, // #Perc@LiveOnly</v>
      </c>
      <c r="AB193" s="9"/>
    </row>
    <row r="194" spans="1:28" x14ac:dyDescent="0.2">
      <c r="A194" s="18">
        <f t="shared" si="38"/>
        <v>192</v>
      </c>
      <c r="B194" s="43" t="s">
        <v>1906</v>
      </c>
      <c r="C194" s="9">
        <v>1359</v>
      </c>
      <c r="D194" s="9" t="s">
        <v>330</v>
      </c>
      <c r="E194" s="9">
        <v>1</v>
      </c>
      <c r="F194" s="64" t="s">
        <v>1883</v>
      </c>
      <c r="G194" s="33"/>
      <c r="H194" s="25" t="str">
        <f t="shared" si="45"/>
        <v xml:space="preserve">  ts_preset_4, // #192 High Foldback</v>
      </c>
      <c r="I194" s="11" t="str">
        <f t="shared" si="46"/>
        <v xml:space="preserve">  t_boolean, // #192 High Foldback</v>
      </c>
      <c r="J194" s="12" t="str">
        <f t="shared" si="47"/>
        <v xml:space="preserve">  1359, // #192 High Foldback</v>
      </c>
      <c r="K194" s="13" t="str">
        <f t="shared" si="43"/>
        <v xml:space="preserve">  'High Foldback',  // #192 </v>
      </c>
      <c r="L194" s="9">
        <v>1</v>
      </c>
      <c r="M194" s="140">
        <v>1</v>
      </c>
      <c r="N194" s="90">
        <v>1</v>
      </c>
      <c r="O194" s="91">
        <v>1</v>
      </c>
      <c r="P194" s="142">
        <v>1</v>
      </c>
      <c r="Q194" s="43">
        <v>1</v>
      </c>
      <c r="R194" s="9">
        <v>1</v>
      </c>
      <c r="S194" s="43">
        <v>1</v>
      </c>
      <c r="T194" s="183" t="str">
        <f>CONCATENATE("  ",L194*128+M194*64+N194*32+O194*16+P194*8+Q194*4+R194*2+S194,", // #",B194)</f>
        <v xml:space="preserve">  255, // #High Foldback</v>
      </c>
      <c r="AB194" s="9"/>
    </row>
    <row r="195" spans="1:28" x14ac:dyDescent="0.2">
      <c r="A195" s="18">
        <f>A194+1</f>
        <v>193</v>
      </c>
      <c r="B195" s="43" t="s">
        <v>392</v>
      </c>
      <c r="C195" s="9">
        <v>1358</v>
      </c>
      <c r="D195" s="9" t="s">
        <v>407</v>
      </c>
      <c r="E195" s="9">
        <v>3</v>
      </c>
      <c r="F195" s="64" t="s">
        <v>1883</v>
      </c>
      <c r="G195" s="33"/>
      <c r="H195" s="25" t="str">
        <f>CONCATENATE("  ",F195,"  // #",A195," ",B195)</f>
        <v xml:space="preserve">  ts_preset_4  // #193 DB16 Foldback</v>
      </c>
      <c r="I195" s="11" t="str">
        <f>CONCATENATE("  ",D195,"   // #",A195," ",B195)</f>
        <v xml:space="preserve">  t_items_fb16   // #193 DB16 Foldback</v>
      </c>
      <c r="J195" s="12" t="str">
        <f>CONCATENATE("  ",C195,"  // #",A195," ",B195)</f>
        <v xml:space="preserve">  1358  // #193 DB16 Foldback</v>
      </c>
      <c r="K195" s="13" t="str">
        <f>CONCATENATE("  '",B195,"'   // #",A195," ")</f>
        <v xml:space="preserve">  'DB16 Foldback'   // #193 </v>
      </c>
      <c r="L195" s="9">
        <v>1</v>
      </c>
      <c r="M195" s="140">
        <v>1</v>
      </c>
      <c r="N195" s="90">
        <v>1</v>
      </c>
      <c r="O195" s="91">
        <v>1</v>
      </c>
      <c r="P195" s="142">
        <v>1</v>
      </c>
      <c r="Q195" s="43">
        <v>1</v>
      </c>
      <c r="R195" s="9">
        <v>1</v>
      </c>
      <c r="S195" s="43">
        <v>1</v>
      </c>
      <c r="T195" s="183" t="str">
        <f>CONCATENATE("  ",L195*128+M195*64+N195*32+O195*16+P195*8+Q195*4+R195*2+S195,"  // #",B195)</f>
        <v xml:space="preserve">  255  // #DB16 Foldback</v>
      </c>
      <c r="AB195" s="9"/>
    </row>
    <row r="196" spans="1:28" x14ac:dyDescent="0.2">
      <c r="F196" s="215"/>
      <c r="H196" s="9" t="s">
        <v>285</v>
      </c>
      <c r="I196" s="11" t="s">
        <v>285</v>
      </c>
      <c r="J196" s="12" t="s">
        <v>285</v>
      </c>
      <c r="K196" s="13" t="s">
        <v>285</v>
      </c>
      <c r="L196" s="9"/>
      <c r="T196" s="183" t="s">
        <v>285</v>
      </c>
      <c r="AB196" s="9"/>
    </row>
    <row r="197" spans="1:28" x14ac:dyDescent="0.2">
      <c r="A197" s="153">
        <f>A195</f>
        <v>193</v>
      </c>
      <c r="B197" s="154" t="s">
        <v>1305</v>
      </c>
      <c r="C197" s="18" t="s">
        <v>876</v>
      </c>
      <c r="AB197" s="9"/>
    </row>
    <row r="198" spans="1:28" x14ac:dyDescent="0.2">
      <c r="D198" s="96"/>
      <c r="AB198" s="9"/>
    </row>
  </sheetData>
  <sortState ref="A50:Y61">
    <sortCondition descending="1" ref="A50"/>
  </sortState>
  <phoneticPr fontId="8" type="noConversion"/>
  <pageMargins left="0.78740157499999996" right="0.78740157499999996" top="0.984251969" bottom="0.984251969" header="0.4921259845" footer="0.4921259845"/>
  <pageSetup paperSize="9" orientation="portrait"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514"/>
  <sheetViews>
    <sheetView topLeftCell="A136" workbookViewId="0">
      <selection activeCell="J183" sqref="J183"/>
    </sheetView>
  </sheetViews>
  <sheetFormatPr baseColWidth="10" defaultRowHeight="12.75" x14ac:dyDescent="0.2"/>
  <cols>
    <col min="1" max="1" width="28.42578125" style="6" customWidth="1"/>
    <col min="2" max="2" width="11.7109375" style="425" customWidth="1"/>
    <col min="3" max="3" width="18.140625" style="420" customWidth="1"/>
    <col min="4" max="4" width="9.5703125" style="420" customWidth="1"/>
    <col min="5" max="5" width="12.7109375" style="6" customWidth="1"/>
    <col min="6" max="6" width="23" style="6" customWidth="1"/>
    <col min="7" max="7" width="15.7109375" style="6" customWidth="1"/>
    <col min="8" max="8" width="14.140625" style="440" customWidth="1"/>
    <col min="9" max="9" width="13.140625" style="441" customWidth="1"/>
    <col min="10" max="10" width="18.5703125" style="441" customWidth="1"/>
    <col min="11" max="11" width="27.5703125" style="161" customWidth="1"/>
    <col min="12" max="16384" width="11.42578125" style="6"/>
  </cols>
  <sheetData>
    <row r="1" spans="1:11" s="343" customFormat="1" ht="45" x14ac:dyDescent="0.2">
      <c r="A1" s="438" t="s">
        <v>2561</v>
      </c>
      <c r="B1" s="350" t="s">
        <v>437</v>
      </c>
      <c r="C1" s="350" t="s">
        <v>327</v>
      </c>
      <c r="D1" s="350" t="s">
        <v>1240</v>
      </c>
      <c r="F1" s="438" t="s">
        <v>2562</v>
      </c>
      <c r="G1" s="17" t="s">
        <v>1408</v>
      </c>
      <c r="H1" s="439" t="s">
        <v>2560</v>
      </c>
      <c r="I1" s="439" t="s">
        <v>2564</v>
      </c>
      <c r="J1" s="439" t="s">
        <v>2563</v>
      </c>
      <c r="K1" s="437" t="s">
        <v>2552</v>
      </c>
    </row>
    <row r="2" spans="1:11" x14ac:dyDescent="0.2">
      <c r="A2" s="436" t="s">
        <v>2558</v>
      </c>
      <c r="B2" s="418">
        <v>0</v>
      </c>
      <c r="C2" s="419" t="s">
        <v>442</v>
      </c>
      <c r="D2" s="420">
        <v>0</v>
      </c>
      <c r="G2" s="410">
        <v>1000</v>
      </c>
      <c r="H2" s="440">
        <f t="shared" ref="H2:H33" si="0">LOOKUP(G2,D:D,B:B)</f>
        <v>24</v>
      </c>
      <c r="I2" s="440">
        <f>H2</f>
        <v>24</v>
      </c>
      <c r="J2" s="440" t="str">
        <f t="shared" ref="J2:J13" si="1">LOOKUP(G2,D:D,C:C)</f>
        <v xml:space="preserve">UpperDB 16   </v>
      </c>
      <c r="K2" s="161" t="str">
        <f>CONCATENATE("  ",I2,",","  // ",J2)</f>
        <v xml:space="preserve">  24,  // UpperDB 16   </v>
      </c>
    </row>
    <row r="3" spans="1:11" x14ac:dyDescent="0.2">
      <c r="A3" s="435" t="s">
        <v>2559</v>
      </c>
      <c r="B3" s="427">
        <v>1</v>
      </c>
      <c r="C3" s="152" t="s">
        <v>445</v>
      </c>
      <c r="D3" s="152">
        <v>0</v>
      </c>
      <c r="G3" s="411">
        <f>G2+1</f>
        <v>1001</v>
      </c>
      <c r="H3" s="440">
        <f t="shared" si="0"/>
        <v>25</v>
      </c>
      <c r="I3" s="440">
        <f t="shared" ref="I3:I34" si="2">IF(H3=H2,255,H3)</f>
        <v>25</v>
      </c>
      <c r="J3" s="440" t="str">
        <f t="shared" si="1"/>
        <v>UpperDB 5 1/3</v>
      </c>
      <c r="K3" s="161" t="str">
        <f t="shared" ref="K3:K66" si="3">CONCATENATE("  ",I3,",","  // ",J3)</f>
        <v xml:space="preserve">  25,  // UpperDB 5 1/3</v>
      </c>
    </row>
    <row r="4" spans="1:11" x14ac:dyDescent="0.2">
      <c r="A4" s="435" t="s">
        <v>2556</v>
      </c>
      <c r="B4" s="427">
        <v>2</v>
      </c>
      <c r="C4" s="152" t="s">
        <v>444</v>
      </c>
      <c r="D4" s="152">
        <v>0</v>
      </c>
      <c r="G4" s="411">
        <f t="shared" ref="G4:G67" si="4">G3+1</f>
        <v>1002</v>
      </c>
      <c r="H4" s="440">
        <f t="shared" si="0"/>
        <v>26</v>
      </c>
      <c r="I4" s="440">
        <f t="shared" si="2"/>
        <v>26</v>
      </c>
      <c r="J4" s="440" t="str">
        <f t="shared" si="1"/>
        <v xml:space="preserve">UpperDB 8    </v>
      </c>
      <c r="K4" s="161" t="str">
        <f t="shared" si="3"/>
        <v xml:space="preserve">  26,  // UpperDB 8    </v>
      </c>
    </row>
    <row r="5" spans="1:11" x14ac:dyDescent="0.2">
      <c r="B5" s="427">
        <v>3</v>
      </c>
      <c r="C5" s="152" t="s">
        <v>446</v>
      </c>
      <c r="D5" s="152">
        <v>0</v>
      </c>
      <c r="G5" s="411">
        <f t="shared" si="4"/>
        <v>1003</v>
      </c>
      <c r="H5" s="440">
        <f t="shared" si="0"/>
        <v>27</v>
      </c>
      <c r="I5" s="440">
        <f t="shared" si="2"/>
        <v>27</v>
      </c>
      <c r="J5" s="440" t="str">
        <f t="shared" si="1"/>
        <v xml:space="preserve">UpperDB 4    </v>
      </c>
      <c r="K5" s="161" t="str">
        <f t="shared" si="3"/>
        <v xml:space="preserve">  27,  // UpperDB 4    </v>
      </c>
    </row>
    <row r="6" spans="1:11" x14ac:dyDescent="0.2">
      <c r="B6" s="421">
        <v>24</v>
      </c>
      <c r="C6" s="420" t="s">
        <v>297</v>
      </c>
      <c r="D6" s="422">
        <v>1000</v>
      </c>
      <c r="G6" s="411">
        <f t="shared" si="4"/>
        <v>1004</v>
      </c>
      <c r="H6" s="440">
        <f t="shared" si="0"/>
        <v>28</v>
      </c>
      <c r="I6" s="440">
        <f t="shared" si="2"/>
        <v>28</v>
      </c>
      <c r="J6" s="440" t="str">
        <f t="shared" si="1"/>
        <v>UpperDB 2 2/3</v>
      </c>
      <c r="K6" s="161" t="str">
        <f t="shared" si="3"/>
        <v xml:space="preserve">  28,  // UpperDB 2 2/3</v>
      </c>
    </row>
    <row r="7" spans="1:11" x14ac:dyDescent="0.2">
      <c r="B7" s="421">
        <v>25</v>
      </c>
      <c r="C7" s="420" t="s">
        <v>296</v>
      </c>
      <c r="D7" s="422">
        <v>1001</v>
      </c>
      <c r="G7" s="411">
        <f t="shared" si="4"/>
        <v>1005</v>
      </c>
      <c r="H7" s="440">
        <f t="shared" si="0"/>
        <v>29</v>
      </c>
      <c r="I7" s="440">
        <f t="shared" si="2"/>
        <v>29</v>
      </c>
      <c r="J7" s="440" t="str">
        <f t="shared" si="1"/>
        <v xml:space="preserve">UpperDB 2    </v>
      </c>
      <c r="K7" s="161" t="str">
        <f t="shared" si="3"/>
        <v xml:space="preserve">  29,  // UpperDB 2    </v>
      </c>
    </row>
    <row r="8" spans="1:11" x14ac:dyDescent="0.2">
      <c r="B8" s="421">
        <v>26</v>
      </c>
      <c r="C8" s="420" t="s">
        <v>295</v>
      </c>
      <c r="D8" s="422">
        <v>1002</v>
      </c>
      <c r="G8" s="411">
        <f t="shared" si="4"/>
        <v>1006</v>
      </c>
      <c r="H8" s="440">
        <f t="shared" si="0"/>
        <v>30</v>
      </c>
      <c r="I8" s="440">
        <f t="shared" si="2"/>
        <v>30</v>
      </c>
      <c r="J8" s="440" t="str">
        <f t="shared" si="1"/>
        <v>UpperDB 1 3/5</v>
      </c>
      <c r="K8" s="161" t="str">
        <f t="shared" si="3"/>
        <v xml:space="preserve">  30,  // UpperDB 1 3/5</v>
      </c>
    </row>
    <row r="9" spans="1:11" x14ac:dyDescent="0.2">
      <c r="B9" s="421">
        <v>27</v>
      </c>
      <c r="C9" s="420" t="s">
        <v>294</v>
      </c>
      <c r="D9" s="422">
        <v>1003</v>
      </c>
      <c r="G9" s="411">
        <f t="shared" si="4"/>
        <v>1007</v>
      </c>
      <c r="H9" s="440">
        <f t="shared" si="0"/>
        <v>31</v>
      </c>
      <c r="I9" s="440">
        <f t="shared" si="2"/>
        <v>31</v>
      </c>
      <c r="J9" s="440" t="str">
        <f t="shared" si="1"/>
        <v>UpperDB 1 1/3</v>
      </c>
      <c r="K9" s="161" t="str">
        <f t="shared" si="3"/>
        <v xml:space="preserve">  31,  // UpperDB 1 1/3</v>
      </c>
    </row>
    <row r="10" spans="1:11" x14ac:dyDescent="0.2">
      <c r="B10" s="421">
        <v>28</v>
      </c>
      <c r="C10" s="420" t="s">
        <v>293</v>
      </c>
      <c r="D10" s="422">
        <v>1004</v>
      </c>
      <c r="G10" s="411">
        <f t="shared" si="4"/>
        <v>1008</v>
      </c>
      <c r="H10" s="440">
        <f t="shared" si="0"/>
        <v>32</v>
      </c>
      <c r="I10" s="440">
        <f t="shared" si="2"/>
        <v>32</v>
      </c>
      <c r="J10" s="440" t="str">
        <f t="shared" si="1"/>
        <v xml:space="preserve">UpperDB 1    </v>
      </c>
      <c r="K10" s="161" t="str">
        <f t="shared" si="3"/>
        <v xml:space="preserve">  32,  // UpperDB 1    </v>
      </c>
    </row>
    <row r="11" spans="1:11" x14ac:dyDescent="0.2">
      <c r="B11" s="421">
        <v>29</v>
      </c>
      <c r="C11" s="420" t="s">
        <v>292</v>
      </c>
      <c r="D11" s="422">
        <v>1005</v>
      </c>
      <c r="G11" s="411">
        <f t="shared" si="4"/>
        <v>1009</v>
      </c>
      <c r="H11" s="440">
        <f t="shared" si="0"/>
        <v>33</v>
      </c>
      <c r="I11" s="440">
        <f t="shared" si="2"/>
        <v>33</v>
      </c>
      <c r="J11" s="440" t="str">
        <f t="shared" si="1"/>
        <v>UpperDB Mix 1</v>
      </c>
      <c r="K11" s="161" t="str">
        <f t="shared" si="3"/>
        <v xml:space="preserve">  33,  // UpperDB Mix 1</v>
      </c>
    </row>
    <row r="12" spans="1:11" x14ac:dyDescent="0.2">
      <c r="B12" s="421">
        <v>30</v>
      </c>
      <c r="C12" s="420" t="s">
        <v>291</v>
      </c>
      <c r="D12" s="422">
        <v>1006</v>
      </c>
      <c r="G12" s="411">
        <f t="shared" si="4"/>
        <v>1010</v>
      </c>
      <c r="H12" s="440">
        <f t="shared" si="0"/>
        <v>34</v>
      </c>
      <c r="I12" s="440">
        <f t="shared" si="2"/>
        <v>34</v>
      </c>
      <c r="J12" s="440" t="str">
        <f t="shared" si="1"/>
        <v>UpperDB Mix 2</v>
      </c>
      <c r="K12" s="161" t="str">
        <f t="shared" si="3"/>
        <v xml:space="preserve">  34,  // UpperDB Mix 2</v>
      </c>
    </row>
    <row r="13" spans="1:11" x14ac:dyDescent="0.2">
      <c r="B13" s="421">
        <v>31</v>
      </c>
      <c r="C13" s="420" t="s">
        <v>290</v>
      </c>
      <c r="D13" s="420">
        <v>1007</v>
      </c>
      <c r="G13" s="411">
        <f t="shared" si="4"/>
        <v>1011</v>
      </c>
      <c r="H13" s="440">
        <f t="shared" si="0"/>
        <v>35</v>
      </c>
      <c r="I13" s="440">
        <f t="shared" si="2"/>
        <v>35</v>
      </c>
      <c r="J13" s="440" t="str">
        <f t="shared" si="1"/>
        <v>UpperDB Mix 3</v>
      </c>
      <c r="K13" s="161" t="str">
        <f t="shared" si="3"/>
        <v xml:space="preserve">  35,  // UpperDB Mix 3</v>
      </c>
    </row>
    <row r="14" spans="1:11" x14ac:dyDescent="0.2">
      <c r="B14" s="421">
        <v>32</v>
      </c>
      <c r="C14" s="420" t="s">
        <v>289</v>
      </c>
      <c r="D14" s="422">
        <v>1008</v>
      </c>
      <c r="G14" s="411">
        <f t="shared" si="4"/>
        <v>1012</v>
      </c>
      <c r="H14" s="440">
        <f t="shared" si="0"/>
        <v>35</v>
      </c>
      <c r="I14" s="440">
        <f t="shared" si="2"/>
        <v>255</v>
      </c>
      <c r="J14" s="440"/>
      <c r="K14" s="161" t="str">
        <f t="shared" si="3"/>
        <v xml:space="preserve">  255,  // </v>
      </c>
    </row>
    <row r="15" spans="1:11" x14ac:dyDescent="0.2">
      <c r="B15" s="421">
        <v>33</v>
      </c>
      <c r="C15" s="420" t="s">
        <v>288</v>
      </c>
      <c r="D15" s="422">
        <v>1009</v>
      </c>
      <c r="G15" s="411">
        <f t="shared" si="4"/>
        <v>1013</v>
      </c>
      <c r="H15" s="440">
        <f t="shared" si="0"/>
        <v>35</v>
      </c>
      <c r="I15" s="440">
        <f t="shared" si="2"/>
        <v>255</v>
      </c>
      <c r="J15" s="440"/>
      <c r="K15" s="161" t="str">
        <f t="shared" si="3"/>
        <v xml:space="preserve">  255,  // </v>
      </c>
    </row>
    <row r="16" spans="1:11" x14ac:dyDescent="0.2">
      <c r="B16" s="421">
        <v>34</v>
      </c>
      <c r="C16" s="420" t="s">
        <v>287</v>
      </c>
      <c r="D16" s="422">
        <v>1010</v>
      </c>
      <c r="G16" s="411">
        <f t="shared" si="4"/>
        <v>1014</v>
      </c>
      <c r="H16" s="440">
        <f t="shared" si="0"/>
        <v>35</v>
      </c>
      <c r="I16" s="440">
        <f t="shared" si="2"/>
        <v>255</v>
      </c>
      <c r="J16" s="440"/>
      <c r="K16" s="161" t="str">
        <f t="shared" si="3"/>
        <v xml:space="preserve">  255,  // </v>
      </c>
    </row>
    <row r="17" spans="2:11" x14ac:dyDescent="0.2">
      <c r="B17" s="421">
        <v>35</v>
      </c>
      <c r="C17" s="420" t="s">
        <v>286</v>
      </c>
      <c r="D17" s="422">
        <v>1011</v>
      </c>
      <c r="G17" s="411">
        <f t="shared" si="4"/>
        <v>1015</v>
      </c>
      <c r="H17" s="440">
        <f t="shared" si="0"/>
        <v>35</v>
      </c>
      <c r="I17" s="440">
        <f t="shared" si="2"/>
        <v>255</v>
      </c>
      <c r="J17" s="440"/>
      <c r="K17" s="161" t="str">
        <f t="shared" si="3"/>
        <v xml:space="preserve">  255,  // </v>
      </c>
    </row>
    <row r="18" spans="2:11" x14ac:dyDescent="0.2">
      <c r="B18" s="421">
        <v>64</v>
      </c>
      <c r="C18" s="420" t="s">
        <v>302</v>
      </c>
      <c r="D18" s="422">
        <v>1016</v>
      </c>
      <c r="G18" s="412">
        <f t="shared" si="4"/>
        <v>1016</v>
      </c>
      <c r="H18" s="440">
        <f t="shared" si="0"/>
        <v>64</v>
      </c>
      <c r="I18" s="440">
        <f t="shared" si="2"/>
        <v>64</v>
      </c>
      <c r="J18" s="440" t="str">
        <f t="shared" ref="J18:J29" si="5">LOOKUP(G18,D:D,C:C)</f>
        <v xml:space="preserve">LowerDB 16   </v>
      </c>
      <c r="K18" s="161" t="str">
        <f t="shared" si="3"/>
        <v xml:space="preserve">  64,  // LowerDB 16   </v>
      </c>
    </row>
    <row r="19" spans="2:11" x14ac:dyDescent="0.2">
      <c r="B19" s="421">
        <v>65</v>
      </c>
      <c r="C19" s="420" t="s">
        <v>303</v>
      </c>
      <c r="D19" s="422">
        <v>1017</v>
      </c>
      <c r="G19" s="411">
        <f t="shared" si="4"/>
        <v>1017</v>
      </c>
      <c r="H19" s="440">
        <f t="shared" si="0"/>
        <v>65</v>
      </c>
      <c r="I19" s="440">
        <f t="shared" si="2"/>
        <v>65</v>
      </c>
      <c r="J19" s="440" t="str">
        <f t="shared" si="5"/>
        <v>LowerDB 5 1/3</v>
      </c>
      <c r="K19" s="161" t="str">
        <f t="shared" si="3"/>
        <v xml:space="preserve">  65,  // LowerDB 5 1/3</v>
      </c>
    </row>
    <row r="20" spans="2:11" x14ac:dyDescent="0.2">
      <c r="B20" s="421">
        <v>66</v>
      </c>
      <c r="C20" s="420" t="s">
        <v>304</v>
      </c>
      <c r="D20" s="422">
        <v>1018</v>
      </c>
      <c r="G20" s="411">
        <f t="shared" si="4"/>
        <v>1018</v>
      </c>
      <c r="H20" s="440">
        <f t="shared" si="0"/>
        <v>66</v>
      </c>
      <c r="I20" s="440">
        <f t="shared" si="2"/>
        <v>66</v>
      </c>
      <c r="J20" s="440" t="str">
        <f t="shared" si="5"/>
        <v xml:space="preserve">LowerDB 8    </v>
      </c>
      <c r="K20" s="161" t="str">
        <f t="shared" si="3"/>
        <v xml:space="preserve">  66,  // LowerDB 8    </v>
      </c>
    </row>
    <row r="21" spans="2:11" x14ac:dyDescent="0.2">
      <c r="B21" s="421">
        <v>67</v>
      </c>
      <c r="C21" s="420" t="s">
        <v>305</v>
      </c>
      <c r="D21" s="422">
        <v>1019</v>
      </c>
      <c r="G21" s="411">
        <f t="shared" si="4"/>
        <v>1019</v>
      </c>
      <c r="H21" s="440">
        <f t="shared" si="0"/>
        <v>67</v>
      </c>
      <c r="I21" s="440">
        <f t="shared" si="2"/>
        <v>67</v>
      </c>
      <c r="J21" s="440" t="str">
        <f t="shared" si="5"/>
        <v xml:space="preserve">LowerDB 4    </v>
      </c>
      <c r="K21" s="161" t="str">
        <f t="shared" si="3"/>
        <v xml:space="preserve">  67,  // LowerDB 4    </v>
      </c>
    </row>
    <row r="22" spans="2:11" x14ac:dyDescent="0.2">
      <c r="B22" s="421">
        <v>68</v>
      </c>
      <c r="C22" s="420" t="s">
        <v>306</v>
      </c>
      <c r="D22" s="422">
        <v>1020</v>
      </c>
      <c r="G22" s="411">
        <f t="shared" si="4"/>
        <v>1020</v>
      </c>
      <c r="H22" s="440">
        <f t="shared" si="0"/>
        <v>68</v>
      </c>
      <c r="I22" s="440">
        <f t="shared" si="2"/>
        <v>68</v>
      </c>
      <c r="J22" s="440" t="str">
        <f t="shared" si="5"/>
        <v>LowerDB 2 2/3</v>
      </c>
      <c r="K22" s="161" t="str">
        <f t="shared" si="3"/>
        <v xml:space="preserve">  68,  // LowerDB 2 2/3</v>
      </c>
    </row>
    <row r="23" spans="2:11" x14ac:dyDescent="0.2">
      <c r="B23" s="421">
        <v>69</v>
      </c>
      <c r="C23" s="420" t="s">
        <v>307</v>
      </c>
      <c r="D23" s="422">
        <v>1021</v>
      </c>
      <c r="G23" s="411">
        <f t="shared" si="4"/>
        <v>1021</v>
      </c>
      <c r="H23" s="440">
        <f t="shared" si="0"/>
        <v>69</v>
      </c>
      <c r="I23" s="440">
        <f t="shared" si="2"/>
        <v>69</v>
      </c>
      <c r="J23" s="440" t="str">
        <f t="shared" si="5"/>
        <v xml:space="preserve">LowerDB 2    </v>
      </c>
      <c r="K23" s="161" t="str">
        <f t="shared" si="3"/>
        <v xml:space="preserve">  69,  // LowerDB 2    </v>
      </c>
    </row>
    <row r="24" spans="2:11" x14ac:dyDescent="0.2">
      <c r="B24" s="421">
        <v>70</v>
      </c>
      <c r="C24" s="420" t="s">
        <v>308</v>
      </c>
      <c r="D24" s="422">
        <v>1022</v>
      </c>
      <c r="G24" s="411">
        <f t="shared" si="4"/>
        <v>1022</v>
      </c>
      <c r="H24" s="440">
        <f t="shared" si="0"/>
        <v>70</v>
      </c>
      <c r="I24" s="440">
        <f t="shared" si="2"/>
        <v>70</v>
      </c>
      <c r="J24" s="440" t="str">
        <f t="shared" si="5"/>
        <v>LowerDB 1 3/5</v>
      </c>
      <c r="K24" s="161" t="str">
        <f t="shared" si="3"/>
        <v xml:space="preserve">  70,  // LowerDB 1 3/5</v>
      </c>
    </row>
    <row r="25" spans="2:11" x14ac:dyDescent="0.2">
      <c r="B25" s="421">
        <v>71</v>
      </c>
      <c r="C25" s="420" t="s">
        <v>309</v>
      </c>
      <c r="D25" s="422">
        <v>1023</v>
      </c>
      <c r="G25" s="411">
        <f t="shared" si="4"/>
        <v>1023</v>
      </c>
      <c r="H25" s="440">
        <f t="shared" si="0"/>
        <v>71</v>
      </c>
      <c r="I25" s="440">
        <f t="shared" si="2"/>
        <v>71</v>
      </c>
      <c r="J25" s="440" t="str">
        <f t="shared" si="5"/>
        <v>LowerDB 1 1/3</v>
      </c>
      <c r="K25" s="161" t="str">
        <f t="shared" si="3"/>
        <v xml:space="preserve">  71,  // LowerDB 1 1/3</v>
      </c>
    </row>
    <row r="26" spans="2:11" x14ac:dyDescent="0.2">
      <c r="B26" s="421">
        <v>72</v>
      </c>
      <c r="C26" s="420" t="s">
        <v>310</v>
      </c>
      <c r="D26" s="422">
        <v>1024</v>
      </c>
      <c r="G26" s="411">
        <f t="shared" si="4"/>
        <v>1024</v>
      </c>
      <c r="H26" s="440">
        <f t="shared" si="0"/>
        <v>72</v>
      </c>
      <c r="I26" s="440">
        <f t="shared" si="2"/>
        <v>72</v>
      </c>
      <c r="J26" s="440" t="str">
        <f t="shared" si="5"/>
        <v xml:space="preserve">LowerDB 1    </v>
      </c>
      <c r="K26" s="161" t="str">
        <f t="shared" si="3"/>
        <v xml:space="preserve">  72,  // LowerDB 1    </v>
      </c>
    </row>
    <row r="27" spans="2:11" x14ac:dyDescent="0.2">
      <c r="B27" s="421">
        <v>73</v>
      </c>
      <c r="C27" s="419" t="s">
        <v>311</v>
      </c>
      <c r="D27" s="420">
        <v>1025</v>
      </c>
      <c r="G27" s="411">
        <f t="shared" si="4"/>
        <v>1025</v>
      </c>
      <c r="H27" s="440">
        <f t="shared" si="0"/>
        <v>73</v>
      </c>
      <c r="I27" s="440">
        <f t="shared" si="2"/>
        <v>73</v>
      </c>
      <c r="J27" s="440" t="str">
        <f t="shared" si="5"/>
        <v>LowerDB Mix 1</v>
      </c>
      <c r="K27" s="161" t="str">
        <f t="shared" si="3"/>
        <v xml:space="preserve">  73,  // LowerDB Mix 1</v>
      </c>
    </row>
    <row r="28" spans="2:11" x14ac:dyDescent="0.2">
      <c r="B28" s="421">
        <v>74</v>
      </c>
      <c r="C28" s="420" t="s">
        <v>312</v>
      </c>
      <c r="D28" s="422">
        <v>1026</v>
      </c>
      <c r="G28" s="411">
        <f t="shared" si="4"/>
        <v>1026</v>
      </c>
      <c r="H28" s="440">
        <f t="shared" si="0"/>
        <v>74</v>
      </c>
      <c r="I28" s="440">
        <f t="shared" si="2"/>
        <v>74</v>
      </c>
      <c r="J28" s="440" t="str">
        <f t="shared" si="5"/>
        <v>LowerDB Mix 2</v>
      </c>
      <c r="K28" s="161" t="str">
        <f t="shared" si="3"/>
        <v xml:space="preserve">  74,  // LowerDB Mix 2</v>
      </c>
    </row>
    <row r="29" spans="2:11" x14ac:dyDescent="0.2">
      <c r="B29" s="421">
        <v>75</v>
      </c>
      <c r="C29" s="420" t="s">
        <v>313</v>
      </c>
      <c r="D29" s="422">
        <v>1027</v>
      </c>
      <c r="G29" s="411">
        <f t="shared" si="4"/>
        <v>1027</v>
      </c>
      <c r="H29" s="440">
        <f t="shared" si="0"/>
        <v>75</v>
      </c>
      <c r="I29" s="440">
        <f t="shared" si="2"/>
        <v>75</v>
      </c>
      <c r="J29" s="440" t="str">
        <f t="shared" si="5"/>
        <v>LowerDB Mix 3</v>
      </c>
      <c r="K29" s="161" t="str">
        <f t="shared" si="3"/>
        <v xml:space="preserve">  75,  // LowerDB Mix 3</v>
      </c>
    </row>
    <row r="30" spans="2:11" x14ac:dyDescent="0.2">
      <c r="B30" s="421">
        <v>36</v>
      </c>
      <c r="C30" s="420" t="s">
        <v>350</v>
      </c>
      <c r="D30" s="420">
        <v>1048</v>
      </c>
      <c r="G30" s="411">
        <f t="shared" si="4"/>
        <v>1028</v>
      </c>
      <c r="H30" s="440">
        <f t="shared" si="0"/>
        <v>75</v>
      </c>
      <c r="I30" s="440">
        <f t="shared" si="2"/>
        <v>255</v>
      </c>
      <c r="J30" s="440"/>
      <c r="K30" s="161" t="str">
        <f t="shared" si="3"/>
        <v xml:space="preserve">  255,  // </v>
      </c>
    </row>
    <row r="31" spans="2:11" x14ac:dyDescent="0.2">
      <c r="B31" s="421">
        <v>37</v>
      </c>
      <c r="C31" s="420" t="s">
        <v>351</v>
      </c>
      <c r="D31" s="422">
        <v>1049</v>
      </c>
      <c r="G31" s="411">
        <f t="shared" si="4"/>
        <v>1029</v>
      </c>
      <c r="H31" s="440">
        <f t="shared" si="0"/>
        <v>75</v>
      </c>
      <c r="I31" s="440">
        <f t="shared" si="2"/>
        <v>255</v>
      </c>
      <c r="J31" s="440"/>
      <c r="K31" s="161" t="str">
        <f t="shared" si="3"/>
        <v xml:space="preserve">  255,  // </v>
      </c>
    </row>
    <row r="32" spans="2:11" x14ac:dyDescent="0.2">
      <c r="B32" s="421">
        <v>38</v>
      </c>
      <c r="C32" s="420" t="s">
        <v>353</v>
      </c>
      <c r="D32" s="422">
        <v>1050</v>
      </c>
      <c r="G32" s="411">
        <f t="shared" si="4"/>
        <v>1030</v>
      </c>
      <c r="H32" s="440">
        <f t="shared" si="0"/>
        <v>75</v>
      </c>
      <c r="I32" s="440">
        <f t="shared" si="2"/>
        <v>255</v>
      </c>
      <c r="J32" s="440"/>
      <c r="K32" s="161" t="str">
        <f t="shared" si="3"/>
        <v xml:space="preserve">  255,  // </v>
      </c>
    </row>
    <row r="33" spans="2:11" x14ac:dyDescent="0.2">
      <c r="B33" s="421">
        <v>39</v>
      </c>
      <c r="C33" s="420" t="s">
        <v>352</v>
      </c>
      <c r="D33" s="422">
        <v>1051</v>
      </c>
      <c r="G33" s="411">
        <f t="shared" si="4"/>
        <v>1031</v>
      </c>
      <c r="H33" s="440">
        <f t="shared" si="0"/>
        <v>75</v>
      </c>
      <c r="I33" s="440">
        <f t="shared" si="2"/>
        <v>255</v>
      </c>
      <c r="J33" s="440"/>
      <c r="K33" s="161" t="str">
        <f t="shared" si="3"/>
        <v xml:space="preserve">  255,  // </v>
      </c>
    </row>
    <row r="34" spans="2:11" x14ac:dyDescent="0.2">
      <c r="B34" s="421">
        <v>40</v>
      </c>
      <c r="C34" s="420" t="s">
        <v>1239</v>
      </c>
      <c r="D34" s="422">
        <v>1052</v>
      </c>
      <c r="G34" s="412">
        <f t="shared" si="4"/>
        <v>1032</v>
      </c>
      <c r="H34" s="440">
        <f t="shared" ref="H34:H65" si="6">LOOKUP(G34,D:D,B:B)</f>
        <v>75</v>
      </c>
      <c r="I34" s="440">
        <f t="shared" si="2"/>
        <v>255</v>
      </c>
      <c r="J34" s="440"/>
      <c r="K34" s="161" t="str">
        <f t="shared" si="3"/>
        <v xml:space="preserve">  255,  // </v>
      </c>
    </row>
    <row r="35" spans="2:11" x14ac:dyDescent="0.2">
      <c r="B35" s="421">
        <v>76</v>
      </c>
      <c r="C35" s="420" t="s">
        <v>349</v>
      </c>
      <c r="D35" s="422">
        <v>1056</v>
      </c>
      <c r="G35" s="411">
        <f t="shared" si="4"/>
        <v>1033</v>
      </c>
      <c r="H35" s="440">
        <f t="shared" si="6"/>
        <v>75</v>
      </c>
      <c r="I35" s="440">
        <f t="shared" ref="I35:I66" si="7">IF(H35=H34,255,H35)</f>
        <v>255</v>
      </c>
      <c r="J35" s="440"/>
      <c r="K35" s="161" t="str">
        <f t="shared" si="3"/>
        <v xml:space="preserve">  255,  // </v>
      </c>
    </row>
    <row r="36" spans="2:11" x14ac:dyDescent="0.2">
      <c r="B36" s="421">
        <v>77</v>
      </c>
      <c r="C36" s="420" t="s">
        <v>348</v>
      </c>
      <c r="D36" s="422">
        <v>1057</v>
      </c>
      <c r="G36" s="411">
        <f t="shared" si="4"/>
        <v>1034</v>
      </c>
      <c r="H36" s="440">
        <f t="shared" si="6"/>
        <v>75</v>
      </c>
      <c r="I36" s="440">
        <f t="shared" si="7"/>
        <v>255</v>
      </c>
      <c r="J36" s="440"/>
      <c r="K36" s="161" t="str">
        <f t="shared" si="3"/>
        <v xml:space="preserve">  255,  // </v>
      </c>
    </row>
    <row r="37" spans="2:11" x14ac:dyDescent="0.2">
      <c r="B37" s="421">
        <v>78</v>
      </c>
      <c r="C37" s="420" t="s">
        <v>354</v>
      </c>
      <c r="D37" s="422">
        <v>1058</v>
      </c>
      <c r="G37" s="411">
        <f t="shared" si="4"/>
        <v>1035</v>
      </c>
      <c r="H37" s="440">
        <f t="shared" si="6"/>
        <v>75</v>
      </c>
      <c r="I37" s="440">
        <f t="shared" si="7"/>
        <v>255</v>
      </c>
      <c r="J37" s="440"/>
      <c r="K37" s="161" t="str">
        <f t="shared" si="3"/>
        <v xml:space="preserve">  255,  // </v>
      </c>
    </row>
    <row r="38" spans="2:11" x14ac:dyDescent="0.2">
      <c r="B38" s="421">
        <v>79</v>
      </c>
      <c r="C38" s="420" t="s">
        <v>355</v>
      </c>
      <c r="D38" s="422">
        <v>1059</v>
      </c>
      <c r="G38" s="411">
        <f t="shared" si="4"/>
        <v>1036</v>
      </c>
      <c r="H38" s="440">
        <f t="shared" si="6"/>
        <v>75</v>
      </c>
      <c r="I38" s="440">
        <f t="shared" si="7"/>
        <v>255</v>
      </c>
      <c r="J38" s="440"/>
      <c r="K38" s="161" t="str">
        <f t="shared" si="3"/>
        <v xml:space="preserve">  255,  // </v>
      </c>
    </row>
    <row r="39" spans="2:11" x14ac:dyDescent="0.2">
      <c r="B39" s="421">
        <v>80</v>
      </c>
      <c r="C39" s="420" t="s">
        <v>356</v>
      </c>
      <c r="D39" s="422">
        <v>1060</v>
      </c>
      <c r="G39" s="411">
        <f t="shared" si="4"/>
        <v>1037</v>
      </c>
      <c r="H39" s="440">
        <f t="shared" si="6"/>
        <v>75</v>
      </c>
      <c r="I39" s="440">
        <f t="shared" si="7"/>
        <v>255</v>
      </c>
      <c r="J39" s="440"/>
      <c r="K39" s="161" t="str">
        <f t="shared" si="3"/>
        <v xml:space="preserve">  255,  // </v>
      </c>
    </row>
    <row r="40" spans="2:11" x14ac:dyDescent="0.2">
      <c r="B40" s="418">
        <v>93</v>
      </c>
      <c r="C40" s="420" t="s">
        <v>347</v>
      </c>
      <c r="D40" s="420">
        <v>1064</v>
      </c>
      <c r="G40" s="411">
        <f t="shared" si="4"/>
        <v>1038</v>
      </c>
      <c r="H40" s="440">
        <f t="shared" si="6"/>
        <v>75</v>
      </c>
      <c r="I40" s="440">
        <f t="shared" si="7"/>
        <v>255</v>
      </c>
      <c r="J40" s="440"/>
      <c r="K40" s="161" t="str">
        <f t="shared" si="3"/>
        <v xml:space="preserve">  255,  // </v>
      </c>
    </row>
    <row r="41" spans="2:11" x14ac:dyDescent="0.2">
      <c r="B41" s="421">
        <v>94</v>
      </c>
      <c r="C41" s="420" t="s">
        <v>360</v>
      </c>
      <c r="D41" s="420">
        <v>1065</v>
      </c>
      <c r="G41" s="411">
        <f t="shared" si="4"/>
        <v>1039</v>
      </c>
      <c r="H41" s="440">
        <f t="shared" si="6"/>
        <v>75</v>
      </c>
      <c r="I41" s="440">
        <f t="shared" si="7"/>
        <v>255</v>
      </c>
      <c r="J41" s="440"/>
      <c r="K41" s="161" t="str">
        <f t="shared" si="3"/>
        <v xml:space="preserve">  255,  // </v>
      </c>
    </row>
    <row r="42" spans="2:11" x14ac:dyDescent="0.2">
      <c r="B42" s="421">
        <v>95</v>
      </c>
      <c r="C42" s="420" t="s">
        <v>357</v>
      </c>
      <c r="D42" s="420">
        <v>1066</v>
      </c>
      <c r="G42" s="411">
        <f t="shared" si="4"/>
        <v>1040</v>
      </c>
      <c r="H42" s="440">
        <f t="shared" si="6"/>
        <v>75</v>
      </c>
      <c r="I42" s="440">
        <f t="shared" si="7"/>
        <v>255</v>
      </c>
      <c r="J42" s="440"/>
      <c r="K42" s="161" t="str">
        <f t="shared" si="3"/>
        <v xml:space="preserve">  255,  // </v>
      </c>
    </row>
    <row r="43" spans="2:11" x14ac:dyDescent="0.2">
      <c r="B43" s="421">
        <v>96</v>
      </c>
      <c r="C43" s="420" t="s">
        <v>358</v>
      </c>
      <c r="D43" s="420">
        <v>1067</v>
      </c>
      <c r="G43" s="411">
        <f t="shared" si="4"/>
        <v>1041</v>
      </c>
      <c r="H43" s="440">
        <f t="shared" si="6"/>
        <v>75</v>
      </c>
      <c r="I43" s="440">
        <f t="shared" si="7"/>
        <v>255</v>
      </c>
      <c r="J43" s="440"/>
      <c r="K43" s="161" t="str">
        <f t="shared" si="3"/>
        <v xml:space="preserve">  255,  // </v>
      </c>
    </row>
    <row r="44" spans="2:11" x14ac:dyDescent="0.2">
      <c r="B44" s="421">
        <v>97</v>
      </c>
      <c r="C44" s="423" t="s">
        <v>359</v>
      </c>
      <c r="D44" s="423">
        <v>1068</v>
      </c>
      <c r="G44" s="411">
        <f t="shared" si="4"/>
        <v>1042</v>
      </c>
      <c r="H44" s="440">
        <f t="shared" si="6"/>
        <v>75</v>
      </c>
      <c r="I44" s="440">
        <f t="shared" si="7"/>
        <v>255</v>
      </c>
      <c r="J44" s="440"/>
      <c r="K44" s="161" t="str">
        <f t="shared" si="3"/>
        <v xml:space="preserve">  255,  // </v>
      </c>
    </row>
    <row r="45" spans="2:11" x14ac:dyDescent="0.2">
      <c r="B45" s="418">
        <v>89</v>
      </c>
      <c r="C45" s="420" t="s">
        <v>314</v>
      </c>
      <c r="D45" s="420">
        <v>1072</v>
      </c>
      <c r="G45" s="411">
        <f t="shared" si="4"/>
        <v>1043</v>
      </c>
      <c r="H45" s="440">
        <f t="shared" si="6"/>
        <v>75</v>
      </c>
      <c r="I45" s="440">
        <f t="shared" si="7"/>
        <v>255</v>
      </c>
      <c r="J45" s="440"/>
      <c r="K45" s="161" t="str">
        <f t="shared" si="3"/>
        <v xml:space="preserve">  255,  // </v>
      </c>
    </row>
    <row r="46" spans="2:11" x14ac:dyDescent="0.2">
      <c r="B46" s="418">
        <v>90</v>
      </c>
      <c r="C46" s="420" t="s">
        <v>363</v>
      </c>
      <c r="D46" s="420">
        <v>1073</v>
      </c>
      <c r="G46" s="411">
        <f t="shared" si="4"/>
        <v>1044</v>
      </c>
      <c r="H46" s="440">
        <f t="shared" si="6"/>
        <v>75</v>
      </c>
      <c r="I46" s="440">
        <f t="shared" si="7"/>
        <v>255</v>
      </c>
      <c r="J46" s="440"/>
      <c r="K46" s="161" t="str">
        <f t="shared" si="3"/>
        <v xml:space="preserve">  255,  // </v>
      </c>
    </row>
    <row r="47" spans="2:11" x14ac:dyDescent="0.2">
      <c r="B47" s="421">
        <v>91</v>
      </c>
      <c r="C47" s="420" t="s">
        <v>315</v>
      </c>
      <c r="D47" s="420">
        <v>1074</v>
      </c>
      <c r="G47" s="411">
        <f t="shared" si="4"/>
        <v>1045</v>
      </c>
      <c r="H47" s="440">
        <f t="shared" si="6"/>
        <v>75</v>
      </c>
      <c r="I47" s="440">
        <f t="shared" si="7"/>
        <v>255</v>
      </c>
      <c r="J47" s="440"/>
      <c r="K47" s="161" t="str">
        <f t="shared" si="3"/>
        <v xml:space="preserve">  255,  // </v>
      </c>
    </row>
    <row r="48" spans="2:11" x14ac:dyDescent="0.2">
      <c r="B48" s="421">
        <v>92</v>
      </c>
      <c r="C48" s="420" t="s">
        <v>1487</v>
      </c>
      <c r="D48" s="420">
        <v>1075</v>
      </c>
      <c r="G48" s="411">
        <f t="shared" si="4"/>
        <v>1046</v>
      </c>
      <c r="H48" s="440">
        <f t="shared" si="6"/>
        <v>75</v>
      </c>
      <c r="I48" s="440">
        <f t="shared" si="7"/>
        <v>255</v>
      </c>
      <c r="J48" s="440"/>
      <c r="K48" s="161" t="str">
        <f t="shared" si="3"/>
        <v xml:space="preserve">  255,  // </v>
      </c>
    </row>
    <row r="49" spans="2:11" x14ac:dyDescent="0.2">
      <c r="B49" s="421">
        <v>4</v>
      </c>
      <c r="C49" s="418" t="s">
        <v>300</v>
      </c>
      <c r="D49" s="424">
        <v>1080</v>
      </c>
      <c r="G49" s="411">
        <f t="shared" si="4"/>
        <v>1047</v>
      </c>
      <c r="H49" s="440">
        <f t="shared" si="6"/>
        <v>75</v>
      </c>
      <c r="I49" s="440">
        <f t="shared" si="7"/>
        <v>255</v>
      </c>
      <c r="J49" s="440"/>
      <c r="K49" s="161" t="str">
        <f t="shared" si="3"/>
        <v xml:space="preserve">  255,  // </v>
      </c>
    </row>
    <row r="50" spans="2:11" x14ac:dyDescent="0.2">
      <c r="B50" s="421">
        <v>5</v>
      </c>
      <c r="C50" s="424" t="s">
        <v>301</v>
      </c>
      <c r="D50" s="424">
        <v>1081</v>
      </c>
      <c r="G50" s="412">
        <f t="shared" si="4"/>
        <v>1048</v>
      </c>
      <c r="H50" s="440">
        <f t="shared" si="6"/>
        <v>36</v>
      </c>
      <c r="I50" s="440">
        <f t="shared" si="7"/>
        <v>36</v>
      </c>
      <c r="J50" s="440" t="str">
        <f>LOOKUP(G50,D:D,C:C)</f>
        <v xml:space="preserve">Upper Attack </v>
      </c>
      <c r="K50" s="161" t="str">
        <f t="shared" si="3"/>
        <v xml:space="preserve">  36,  // Upper Attack </v>
      </c>
    </row>
    <row r="51" spans="2:11" x14ac:dyDescent="0.2">
      <c r="B51" s="421">
        <v>120</v>
      </c>
      <c r="C51" s="420" t="s">
        <v>1820</v>
      </c>
      <c r="D51" s="420">
        <v>1082</v>
      </c>
      <c r="G51" s="411">
        <f t="shared" si="4"/>
        <v>1049</v>
      </c>
      <c r="H51" s="440">
        <f t="shared" si="6"/>
        <v>37</v>
      </c>
      <c r="I51" s="440">
        <f t="shared" si="7"/>
        <v>37</v>
      </c>
      <c r="J51" s="440" t="str">
        <f>LOOKUP(G51,D:D,C:C)</f>
        <v xml:space="preserve">Upper Decay  </v>
      </c>
      <c r="K51" s="161" t="str">
        <f t="shared" si="3"/>
        <v xml:space="preserve">  37,  // Upper Decay  </v>
      </c>
    </row>
    <row r="52" spans="2:11" x14ac:dyDescent="0.2">
      <c r="B52" s="421">
        <v>121</v>
      </c>
      <c r="C52" s="419" t="s">
        <v>1821</v>
      </c>
      <c r="D52" s="420">
        <v>1083</v>
      </c>
      <c r="G52" s="411">
        <f t="shared" si="4"/>
        <v>1050</v>
      </c>
      <c r="H52" s="440">
        <f t="shared" si="6"/>
        <v>38</v>
      </c>
      <c r="I52" s="440">
        <f t="shared" si="7"/>
        <v>38</v>
      </c>
      <c r="J52" s="440" t="str">
        <f>LOOKUP(G52,D:D,C:C)</f>
        <v>Upper Sustain</v>
      </c>
      <c r="K52" s="161" t="str">
        <f t="shared" si="3"/>
        <v xml:space="preserve">  38,  // Upper Sustain</v>
      </c>
    </row>
    <row r="53" spans="2:11" x14ac:dyDescent="0.2">
      <c r="B53" s="421">
        <v>122</v>
      </c>
      <c r="C53" s="420" t="s">
        <v>1822</v>
      </c>
      <c r="D53" s="420">
        <v>1084</v>
      </c>
      <c r="G53" s="411">
        <f t="shared" si="4"/>
        <v>1051</v>
      </c>
      <c r="H53" s="440">
        <f t="shared" si="6"/>
        <v>39</v>
      </c>
      <c r="I53" s="440">
        <f t="shared" si="7"/>
        <v>39</v>
      </c>
      <c r="J53" s="440" t="str">
        <f>LOOKUP(G53,D:D,C:C)</f>
        <v>Upper Release</v>
      </c>
      <c r="K53" s="161" t="str">
        <f t="shared" si="3"/>
        <v xml:space="preserve">  39,  // Upper Release</v>
      </c>
    </row>
    <row r="54" spans="2:11" x14ac:dyDescent="0.2">
      <c r="B54" s="421">
        <v>123</v>
      </c>
      <c r="C54" s="420" t="s">
        <v>1824</v>
      </c>
      <c r="D54" s="420">
        <v>1085</v>
      </c>
      <c r="G54" s="411">
        <f t="shared" si="4"/>
        <v>1052</v>
      </c>
      <c r="H54" s="440">
        <f t="shared" si="6"/>
        <v>40</v>
      </c>
      <c r="I54" s="440">
        <f t="shared" si="7"/>
        <v>40</v>
      </c>
      <c r="J54" s="440" t="str">
        <f>LOOKUP(G54,D:D,C:C)</f>
        <v>UpperADSR Hrm</v>
      </c>
      <c r="K54" s="161" t="str">
        <f t="shared" si="3"/>
        <v xml:space="preserve">  40,  // UpperADSR Hrm</v>
      </c>
    </row>
    <row r="55" spans="2:11" x14ac:dyDescent="0.2">
      <c r="B55" s="421">
        <v>136</v>
      </c>
      <c r="C55" s="420" t="s">
        <v>1288</v>
      </c>
      <c r="D55" s="422">
        <v>1085</v>
      </c>
      <c r="G55" s="411">
        <f t="shared" si="4"/>
        <v>1053</v>
      </c>
      <c r="H55" s="440">
        <f t="shared" si="6"/>
        <v>40</v>
      </c>
      <c r="I55" s="440">
        <f t="shared" si="7"/>
        <v>255</v>
      </c>
      <c r="J55" s="440"/>
      <c r="K55" s="161" t="str">
        <f t="shared" si="3"/>
        <v xml:space="preserve">  255,  // </v>
      </c>
    </row>
    <row r="56" spans="2:11" x14ac:dyDescent="0.2">
      <c r="B56" s="421">
        <v>127</v>
      </c>
      <c r="C56" s="420" t="s">
        <v>1342</v>
      </c>
      <c r="D56" s="420">
        <v>1087</v>
      </c>
      <c r="G56" s="411">
        <f t="shared" si="4"/>
        <v>1054</v>
      </c>
      <c r="H56" s="440">
        <f t="shared" si="6"/>
        <v>40</v>
      </c>
      <c r="I56" s="440">
        <f t="shared" si="7"/>
        <v>255</v>
      </c>
      <c r="J56" s="440"/>
      <c r="K56" s="161" t="str">
        <f t="shared" si="3"/>
        <v xml:space="preserve">  255,  // </v>
      </c>
    </row>
    <row r="57" spans="2:11" x14ac:dyDescent="0.2">
      <c r="B57" s="421">
        <v>128</v>
      </c>
      <c r="C57" s="419" t="s">
        <v>1523</v>
      </c>
      <c r="D57" s="420">
        <v>1088</v>
      </c>
      <c r="G57" s="411">
        <f t="shared" si="4"/>
        <v>1055</v>
      </c>
      <c r="H57" s="440">
        <f t="shared" si="6"/>
        <v>40</v>
      </c>
      <c r="I57" s="440">
        <f t="shared" si="7"/>
        <v>255</v>
      </c>
      <c r="J57" s="440"/>
      <c r="K57" s="161" t="str">
        <f t="shared" si="3"/>
        <v xml:space="preserve">  255,  // </v>
      </c>
    </row>
    <row r="58" spans="2:11" x14ac:dyDescent="0.2">
      <c r="B58" s="421">
        <v>129</v>
      </c>
      <c r="C58" s="420" t="s">
        <v>1522</v>
      </c>
      <c r="D58" s="420">
        <v>1089</v>
      </c>
      <c r="G58" s="411">
        <f t="shared" si="4"/>
        <v>1056</v>
      </c>
      <c r="H58" s="440">
        <f t="shared" si="6"/>
        <v>76</v>
      </c>
      <c r="I58" s="440">
        <f t="shared" si="7"/>
        <v>76</v>
      </c>
      <c r="J58" s="440" t="str">
        <f>LOOKUP(G58,D:D,C:C)</f>
        <v xml:space="preserve">Lower Attack </v>
      </c>
      <c r="K58" s="161" t="str">
        <f t="shared" si="3"/>
        <v xml:space="preserve">  76,  // Lower Attack </v>
      </c>
    </row>
    <row r="59" spans="2:11" x14ac:dyDescent="0.2">
      <c r="B59" s="421">
        <v>130</v>
      </c>
      <c r="C59" s="420" t="s">
        <v>1524</v>
      </c>
      <c r="D59" s="420">
        <v>1090</v>
      </c>
      <c r="G59" s="411">
        <f t="shared" si="4"/>
        <v>1057</v>
      </c>
      <c r="H59" s="440">
        <f t="shared" si="6"/>
        <v>77</v>
      </c>
      <c r="I59" s="440">
        <f t="shared" si="7"/>
        <v>77</v>
      </c>
      <c r="J59" s="440" t="str">
        <f>LOOKUP(G59,D:D,C:C)</f>
        <v xml:space="preserve">Lower Decay  </v>
      </c>
      <c r="K59" s="161" t="str">
        <f t="shared" si="3"/>
        <v xml:space="preserve">  77,  // Lower Decay  </v>
      </c>
    </row>
    <row r="60" spans="2:11" x14ac:dyDescent="0.2">
      <c r="B60" s="421">
        <v>45</v>
      </c>
      <c r="C60" s="420" t="s">
        <v>1300</v>
      </c>
      <c r="D60" s="422">
        <v>1096</v>
      </c>
      <c r="G60" s="411">
        <f t="shared" si="4"/>
        <v>1058</v>
      </c>
      <c r="H60" s="440">
        <f t="shared" si="6"/>
        <v>78</v>
      </c>
      <c r="I60" s="440">
        <f t="shared" si="7"/>
        <v>78</v>
      </c>
      <c r="J60" s="440" t="str">
        <f>LOOKUP(G60,D:D,C:C)</f>
        <v>Lower Sustain</v>
      </c>
      <c r="K60" s="161" t="str">
        <f t="shared" si="3"/>
        <v xml:space="preserve">  78,  // Lower Sustain</v>
      </c>
    </row>
    <row r="61" spans="2:11" x14ac:dyDescent="0.2">
      <c r="B61" s="421">
        <v>46</v>
      </c>
      <c r="C61" s="419" t="s">
        <v>1299</v>
      </c>
      <c r="D61" s="420">
        <v>1097</v>
      </c>
      <c r="G61" s="411">
        <f t="shared" si="4"/>
        <v>1059</v>
      </c>
      <c r="H61" s="440">
        <f t="shared" si="6"/>
        <v>79</v>
      </c>
      <c r="I61" s="440">
        <f t="shared" si="7"/>
        <v>79</v>
      </c>
      <c r="J61" s="440" t="str">
        <f>LOOKUP(G61,D:D,C:C)</f>
        <v>Lower Release</v>
      </c>
      <c r="K61" s="161" t="str">
        <f t="shared" si="3"/>
        <v xml:space="preserve">  79,  // Lower Release</v>
      </c>
    </row>
    <row r="62" spans="2:11" x14ac:dyDescent="0.2">
      <c r="B62" s="421">
        <v>47</v>
      </c>
      <c r="C62" s="420" t="s">
        <v>1298</v>
      </c>
      <c r="D62" s="422">
        <v>1098</v>
      </c>
      <c r="G62" s="411">
        <f t="shared" si="4"/>
        <v>1060</v>
      </c>
      <c r="H62" s="440">
        <f t="shared" si="6"/>
        <v>80</v>
      </c>
      <c r="I62" s="440">
        <f t="shared" si="7"/>
        <v>80</v>
      </c>
      <c r="J62" s="440" t="str">
        <f>LOOKUP(G62,D:D,C:C)</f>
        <v>LowerADSR Hrm</v>
      </c>
      <c r="K62" s="161" t="str">
        <f t="shared" si="3"/>
        <v xml:space="preserve">  80,  // LowerADSR Hrm</v>
      </c>
    </row>
    <row r="63" spans="2:11" x14ac:dyDescent="0.2">
      <c r="B63" s="421">
        <v>48</v>
      </c>
      <c r="C63" s="420" t="s">
        <v>1297</v>
      </c>
      <c r="D63" s="422">
        <v>1099</v>
      </c>
      <c r="G63" s="411">
        <f t="shared" si="4"/>
        <v>1061</v>
      </c>
      <c r="H63" s="440">
        <f t="shared" si="6"/>
        <v>80</v>
      </c>
      <c r="I63" s="440">
        <f t="shared" si="7"/>
        <v>255</v>
      </c>
      <c r="J63" s="440"/>
      <c r="K63" s="161" t="str">
        <f t="shared" si="3"/>
        <v xml:space="preserve">  255,  // </v>
      </c>
    </row>
    <row r="64" spans="2:11" x14ac:dyDescent="0.2">
      <c r="B64" s="421">
        <v>49</v>
      </c>
      <c r="C64" s="420" t="s">
        <v>1296</v>
      </c>
      <c r="D64" s="422">
        <v>1100</v>
      </c>
      <c r="G64" s="411">
        <f t="shared" si="4"/>
        <v>1062</v>
      </c>
      <c r="H64" s="440">
        <f t="shared" si="6"/>
        <v>80</v>
      </c>
      <c r="I64" s="440">
        <f t="shared" si="7"/>
        <v>255</v>
      </c>
      <c r="J64" s="440"/>
      <c r="K64" s="161" t="str">
        <f t="shared" si="3"/>
        <v xml:space="preserve">  255,  // </v>
      </c>
    </row>
    <row r="65" spans="2:11" x14ac:dyDescent="0.2">
      <c r="B65" s="418">
        <v>50</v>
      </c>
      <c r="C65" s="420" t="s">
        <v>1295</v>
      </c>
      <c r="D65" s="420">
        <v>1101</v>
      </c>
      <c r="G65" s="411">
        <f t="shared" si="4"/>
        <v>1063</v>
      </c>
      <c r="H65" s="440">
        <f t="shared" si="6"/>
        <v>80</v>
      </c>
      <c r="I65" s="440">
        <f t="shared" si="7"/>
        <v>255</v>
      </c>
      <c r="J65" s="440"/>
      <c r="K65" s="161" t="str">
        <f t="shared" si="3"/>
        <v xml:space="preserve">  255,  // </v>
      </c>
    </row>
    <row r="66" spans="2:11" x14ac:dyDescent="0.2">
      <c r="B66" s="418">
        <v>51</v>
      </c>
      <c r="C66" s="420" t="s">
        <v>1294</v>
      </c>
      <c r="D66" s="420">
        <v>1102</v>
      </c>
      <c r="G66" s="412">
        <f t="shared" si="4"/>
        <v>1064</v>
      </c>
      <c r="H66" s="440">
        <f t="shared" ref="H66:H97" si="8">LOOKUP(G66,D:D,B:B)</f>
        <v>93</v>
      </c>
      <c r="I66" s="440">
        <f t="shared" si="7"/>
        <v>93</v>
      </c>
      <c r="J66" s="440" t="str">
        <f>LOOKUP(G66,D:D,C:C)</f>
        <v xml:space="preserve">Pedal Attack </v>
      </c>
      <c r="K66" s="161" t="str">
        <f t="shared" si="3"/>
        <v xml:space="preserve">  93,  // Pedal Attack </v>
      </c>
    </row>
    <row r="67" spans="2:11" x14ac:dyDescent="0.2">
      <c r="B67" s="421">
        <v>52</v>
      </c>
      <c r="C67" s="420" t="s">
        <v>1293</v>
      </c>
      <c r="D67" s="420">
        <v>1103</v>
      </c>
      <c r="G67" s="411">
        <f t="shared" si="4"/>
        <v>1065</v>
      </c>
      <c r="H67" s="440">
        <f t="shared" si="8"/>
        <v>94</v>
      </c>
      <c r="I67" s="440">
        <f t="shared" ref="I67:I98" si="9">IF(H67=H66,255,H67)</f>
        <v>94</v>
      </c>
      <c r="J67" s="440" t="str">
        <f>LOOKUP(G67,D:D,C:C)</f>
        <v xml:space="preserve">Pedal Decay  </v>
      </c>
      <c r="K67" s="161" t="str">
        <f t="shared" ref="K67:K130" si="10">CONCATENATE("  ",I67,",","  // ",J67)</f>
        <v xml:space="preserve">  94,  // Pedal Decay  </v>
      </c>
    </row>
    <row r="68" spans="2:11" x14ac:dyDescent="0.2">
      <c r="B68" s="421">
        <v>53</v>
      </c>
      <c r="C68" s="420" t="s">
        <v>1292</v>
      </c>
      <c r="D68" s="422">
        <v>1104</v>
      </c>
      <c r="G68" s="411">
        <f t="shared" ref="G68:G131" si="11">G67+1</f>
        <v>1066</v>
      </c>
      <c r="H68" s="440">
        <f t="shared" si="8"/>
        <v>95</v>
      </c>
      <c r="I68" s="440">
        <f t="shared" si="9"/>
        <v>95</v>
      </c>
      <c r="J68" s="440" t="str">
        <f>LOOKUP(G68,D:D,C:C)</f>
        <v>Pedal Sustain</v>
      </c>
      <c r="K68" s="161" t="str">
        <f t="shared" si="10"/>
        <v xml:space="preserve">  95,  // Pedal Sustain</v>
      </c>
    </row>
    <row r="69" spans="2:11" x14ac:dyDescent="0.2">
      <c r="B69" s="421">
        <v>54</v>
      </c>
      <c r="C69" s="420" t="s">
        <v>1291</v>
      </c>
      <c r="D69" s="422">
        <v>1105</v>
      </c>
      <c r="G69" s="411">
        <f t="shared" si="11"/>
        <v>1067</v>
      </c>
      <c r="H69" s="440">
        <f t="shared" si="8"/>
        <v>96</v>
      </c>
      <c r="I69" s="440">
        <f t="shared" si="9"/>
        <v>96</v>
      </c>
      <c r="J69" s="440" t="str">
        <f>LOOKUP(G69,D:D,C:C)</f>
        <v>Pedal Release</v>
      </c>
      <c r="K69" s="161" t="str">
        <f t="shared" si="10"/>
        <v xml:space="preserve">  96,  // Pedal Release</v>
      </c>
    </row>
    <row r="70" spans="2:11" x14ac:dyDescent="0.2">
      <c r="B70" s="421">
        <v>55</v>
      </c>
      <c r="C70" s="420" t="s">
        <v>1290</v>
      </c>
      <c r="D70" s="422">
        <v>1106</v>
      </c>
      <c r="G70" s="411">
        <f t="shared" si="11"/>
        <v>1068</v>
      </c>
      <c r="H70" s="440">
        <f t="shared" si="8"/>
        <v>97</v>
      </c>
      <c r="I70" s="440">
        <f t="shared" si="9"/>
        <v>97</v>
      </c>
      <c r="J70" s="440" t="str">
        <f>LOOKUP(G70,D:D,C:C)</f>
        <v>Pedal Harmonc</v>
      </c>
      <c r="K70" s="161" t="str">
        <f t="shared" si="10"/>
        <v xml:space="preserve">  97,  // Pedal Harmonc</v>
      </c>
    </row>
    <row r="71" spans="2:11" x14ac:dyDescent="0.2">
      <c r="B71" s="421">
        <v>56</v>
      </c>
      <c r="C71" s="420" t="s">
        <v>1289</v>
      </c>
      <c r="D71" s="424">
        <v>1107</v>
      </c>
      <c r="G71" s="411">
        <f t="shared" si="11"/>
        <v>1069</v>
      </c>
      <c r="H71" s="440">
        <f t="shared" si="8"/>
        <v>97</v>
      </c>
      <c r="I71" s="440">
        <f t="shared" si="9"/>
        <v>255</v>
      </c>
      <c r="J71" s="440"/>
      <c r="K71" s="161" t="str">
        <f t="shared" si="10"/>
        <v xml:space="preserve">  255,  // </v>
      </c>
    </row>
    <row r="72" spans="2:11" x14ac:dyDescent="0.2">
      <c r="B72" s="421">
        <v>110</v>
      </c>
      <c r="C72" s="423" t="s">
        <v>1310</v>
      </c>
      <c r="D72" s="423">
        <v>1112</v>
      </c>
      <c r="G72" s="411">
        <f t="shared" si="11"/>
        <v>1070</v>
      </c>
      <c r="H72" s="440">
        <f t="shared" si="8"/>
        <v>97</v>
      </c>
      <c r="I72" s="440">
        <f t="shared" si="9"/>
        <v>255</v>
      </c>
      <c r="J72" s="440"/>
      <c r="K72" s="161" t="str">
        <f t="shared" si="10"/>
        <v xml:space="preserve">  255,  // </v>
      </c>
    </row>
    <row r="73" spans="2:11" x14ac:dyDescent="0.2">
      <c r="B73" s="421">
        <v>111</v>
      </c>
      <c r="C73" s="423" t="s">
        <v>1514</v>
      </c>
      <c r="D73" s="423">
        <v>1113</v>
      </c>
      <c r="G73" s="411">
        <f t="shared" si="11"/>
        <v>1071</v>
      </c>
      <c r="H73" s="440">
        <f t="shared" si="8"/>
        <v>97</v>
      </c>
      <c r="I73" s="440">
        <f t="shared" si="9"/>
        <v>255</v>
      </c>
      <c r="J73" s="440"/>
      <c r="K73" s="161" t="str">
        <f t="shared" si="10"/>
        <v xml:space="preserve">  255,  // </v>
      </c>
    </row>
    <row r="74" spans="2:11" x14ac:dyDescent="0.2">
      <c r="B74" s="421">
        <v>112</v>
      </c>
      <c r="C74" s="423" t="s">
        <v>2215</v>
      </c>
      <c r="D74" s="423">
        <v>1114</v>
      </c>
      <c r="G74" s="411">
        <f t="shared" si="11"/>
        <v>1072</v>
      </c>
      <c r="H74" s="440">
        <f t="shared" si="8"/>
        <v>89</v>
      </c>
      <c r="I74" s="440">
        <f t="shared" si="9"/>
        <v>89</v>
      </c>
      <c r="J74" s="440" t="str">
        <f t="shared" ref="J74:J92" si="12">LOOKUP(G74,D:D,C:C)</f>
        <v xml:space="preserve">PedalDB 16   </v>
      </c>
      <c r="K74" s="161" t="str">
        <f t="shared" si="10"/>
        <v xml:space="preserve">  89,  // PedalDB 16   </v>
      </c>
    </row>
    <row r="75" spans="2:11" x14ac:dyDescent="0.2">
      <c r="B75" s="421">
        <v>113</v>
      </c>
      <c r="C75" s="423" t="s">
        <v>1311</v>
      </c>
      <c r="D75" s="423">
        <v>1115</v>
      </c>
      <c r="G75" s="411">
        <f t="shared" si="11"/>
        <v>1073</v>
      </c>
      <c r="H75" s="440">
        <f t="shared" si="8"/>
        <v>90</v>
      </c>
      <c r="I75" s="440">
        <f t="shared" si="9"/>
        <v>90</v>
      </c>
      <c r="J75" s="440" t="str">
        <f t="shared" si="12"/>
        <v xml:space="preserve">PedalDB 16H  </v>
      </c>
      <c r="K75" s="161" t="str">
        <f t="shared" si="10"/>
        <v xml:space="preserve">  90,  // PedalDB 16H  </v>
      </c>
    </row>
    <row r="76" spans="2:11" x14ac:dyDescent="0.2">
      <c r="B76" s="421">
        <v>114</v>
      </c>
      <c r="C76" s="423" t="s">
        <v>1519</v>
      </c>
      <c r="D76" s="423">
        <v>1116</v>
      </c>
      <c r="G76" s="411">
        <f t="shared" si="11"/>
        <v>1074</v>
      </c>
      <c r="H76" s="440">
        <f t="shared" si="8"/>
        <v>91</v>
      </c>
      <c r="I76" s="440">
        <f t="shared" si="9"/>
        <v>91</v>
      </c>
      <c r="J76" s="440" t="str">
        <f t="shared" si="12"/>
        <v xml:space="preserve">PedalDB 8    </v>
      </c>
      <c r="K76" s="161" t="str">
        <f t="shared" si="10"/>
        <v xml:space="preserve">  91,  // PedalDB 8    </v>
      </c>
    </row>
    <row r="77" spans="2:11" x14ac:dyDescent="0.2">
      <c r="B77" s="421">
        <v>115</v>
      </c>
      <c r="C77" s="423" t="s">
        <v>2217</v>
      </c>
      <c r="D77" s="423">
        <v>1117</v>
      </c>
      <c r="G77" s="411">
        <f t="shared" si="11"/>
        <v>1075</v>
      </c>
      <c r="H77" s="440">
        <f t="shared" si="8"/>
        <v>92</v>
      </c>
      <c r="I77" s="440">
        <f t="shared" si="9"/>
        <v>92</v>
      </c>
      <c r="J77" s="440" t="str">
        <f t="shared" si="12"/>
        <v xml:space="preserve">PedalDB 8H   </v>
      </c>
      <c r="K77" s="161" t="str">
        <f t="shared" si="10"/>
        <v xml:space="preserve">  92,  // PedalDB 8H   </v>
      </c>
    </row>
    <row r="78" spans="2:11" x14ac:dyDescent="0.2">
      <c r="B78" s="421">
        <v>116</v>
      </c>
      <c r="C78" s="423" t="s">
        <v>1312</v>
      </c>
      <c r="D78" s="423">
        <v>1118</v>
      </c>
      <c r="G78" s="411">
        <f t="shared" si="11"/>
        <v>1076</v>
      </c>
      <c r="H78" s="440">
        <f t="shared" si="8"/>
        <v>92</v>
      </c>
      <c r="I78" s="440">
        <f t="shared" si="9"/>
        <v>255</v>
      </c>
      <c r="J78" s="440" t="str">
        <f t="shared" si="12"/>
        <v xml:space="preserve">PedalDB 8H   </v>
      </c>
      <c r="K78" s="161" t="str">
        <f t="shared" si="10"/>
        <v xml:space="preserve">  255,  // PedalDB 8H   </v>
      </c>
    </row>
    <row r="79" spans="2:11" x14ac:dyDescent="0.2">
      <c r="B79" s="421">
        <v>117</v>
      </c>
      <c r="C79" s="423" t="s">
        <v>1516</v>
      </c>
      <c r="D79" s="423">
        <v>1119</v>
      </c>
      <c r="G79" s="411">
        <f t="shared" si="11"/>
        <v>1077</v>
      </c>
      <c r="H79" s="440">
        <f t="shared" si="8"/>
        <v>92</v>
      </c>
      <c r="I79" s="440">
        <f t="shared" si="9"/>
        <v>255</v>
      </c>
      <c r="J79" s="440" t="str">
        <f t="shared" si="12"/>
        <v xml:space="preserve">PedalDB 8H   </v>
      </c>
      <c r="K79" s="161" t="str">
        <f t="shared" si="10"/>
        <v xml:space="preserve">  255,  // PedalDB 8H   </v>
      </c>
    </row>
    <row r="80" spans="2:11" x14ac:dyDescent="0.2">
      <c r="B80" s="418">
        <v>118</v>
      </c>
      <c r="C80" s="420" t="s">
        <v>2216</v>
      </c>
      <c r="D80" s="420">
        <v>1120</v>
      </c>
      <c r="G80" s="411">
        <f t="shared" si="11"/>
        <v>1078</v>
      </c>
      <c r="H80" s="440">
        <f t="shared" si="8"/>
        <v>92</v>
      </c>
      <c r="I80" s="440">
        <f t="shared" si="9"/>
        <v>255</v>
      </c>
      <c r="J80" s="440" t="str">
        <f t="shared" si="12"/>
        <v xml:space="preserve">PedalDB 8H   </v>
      </c>
      <c r="K80" s="161" t="str">
        <f t="shared" si="10"/>
        <v xml:space="preserve">  255,  // PedalDB 8H   </v>
      </c>
    </row>
    <row r="81" spans="2:11" x14ac:dyDescent="0.2">
      <c r="B81" s="418">
        <v>119</v>
      </c>
      <c r="C81" s="420" t="s">
        <v>1520</v>
      </c>
      <c r="D81" s="420">
        <v>1121</v>
      </c>
      <c r="G81" s="411">
        <f t="shared" si="11"/>
        <v>1079</v>
      </c>
      <c r="H81" s="440">
        <f t="shared" si="8"/>
        <v>92</v>
      </c>
      <c r="I81" s="440">
        <f t="shared" si="9"/>
        <v>255</v>
      </c>
      <c r="J81" s="440" t="str">
        <f t="shared" si="12"/>
        <v xml:space="preserve">PedalDB 8H   </v>
      </c>
      <c r="K81" s="161" t="str">
        <f t="shared" si="10"/>
        <v xml:space="preserve">  255,  // PedalDB 8H   </v>
      </c>
    </row>
    <row r="82" spans="2:11" x14ac:dyDescent="0.2">
      <c r="B82" s="421">
        <v>11</v>
      </c>
      <c r="C82" s="420" t="s">
        <v>298</v>
      </c>
      <c r="D82" s="422">
        <v>1132</v>
      </c>
      <c r="G82" s="411">
        <f t="shared" si="11"/>
        <v>1080</v>
      </c>
      <c r="H82" s="440">
        <f t="shared" si="8"/>
        <v>4</v>
      </c>
      <c r="I82" s="440">
        <f t="shared" si="9"/>
        <v>4</v>
      </c>
      <c r="J82" s="440" t="str">
        <f t="shared" si="12"/>
        <v>Master Volume</v>
      </c>
      <c r="K82" s="161" t="str">
        <f t="shared" si="10"/>
        <v xml:space="preserve">  4,  // Master Volume</v>
      </c>
    </row>
    <row r="83" spans="2:11" x14ac:dyDescent="0.2">
      <c r="B83" s="421">
        <v>12</v>
      </c>
      <c r="C83" s="420" t="s">
        <v>298</v>
      </c>
      <c r="D83" s="422">
        <v>1133</v>
      </c>
      <c r="G83" s="411">
        <f t="shared" si="11"/>
        <v>1081</v>
      </c>
      <c r="H83" s="440">
        <f t="shared" si="8"/>
        <v>5</v>
      </c>
      <c r="I83" s="440">
        <f t="shared" si="9"/>
        <v>5</v>
      </c>
      <c r="J83" s="440" t="str">
        <f t="shared" si="12"/>
        <v xml:space="preserve">TubeAmp Gain </v>
      </c>
      <c r="K83" s="161" t="str">
        <f t="shared" si="10"/>
        <v xml:space="preserve">  5,  // TubeAmp Gain </v>
      </c>
    </row>
    <row r="84" spans="2:11" x14ac:dyDescent="0.2">
      <c r="B84" s="424">
        <v>7</v>
      </c>
      <c r="C84" s="419" t="s">
        <v>342</v>
      </c>
      <c r="D84" s="420">
        <v>1134</v>
      </c>
      <c r="G84" s="411">
        <f t="shared" si="11"/>
        <v>1082</v>
      </c>
      <c r="H84" s="440">
        <f t="shared" si="8"/>
        <v>120</v>
      </c>
      <c r="I84" s="440">
        <f t="shared" si="9"/>
        <v>120</v>
      </c>
      <c r="J84" s="440" t="str">
        <f t="shared" si="12"/>
        <v>Upper Lvl Adj</v>
      </c>
      <c r="K84" s="161" t="str">
        <f t="shared" si="10"/>
        <v xml:space="preserve">  120,  // Upper Lvl Adj</v>
      </c>
    </row>
    <row r="85" spans="2:11" x14ac:dyDescent="0.2">
      <c r="B85" s="424">
        <v>8</v>
      </c>
      <c r="C85" s="420" t="s">
        <v>343</v>
      </c>
      <c r="D85" s="422">
        <v>1135</v>
      </c>
      <c r="G85" s="411">
        <f t="shared" si="11"/>
        <v>1083</v>
      </c>
      <c r="H85" s="440">
        <f t="shared" si="8"/>
        <v>121</v>
      </c>
      <c r="I85" s="440">
        <f t="shared" si="9"/>
        <v>121</v>
      </c>
      <c r="J85" s="440" t="str">
        <f t="shared" si="12"/>
        <v>Lower Lvl Adj</v>
      </c>
      <c r="K85" s="161" t="str">
        <f t="shared" si="10"/>
        <v xml:space="preserve">  121,  // Lower Lvl Adj</v>
      </c>
    </row>
    <row r="86" spans="2:11" x14ac:dyDescent="0.2">
      <c r="B86" s="421">
        <v>6</v>
      </c>
      <c r="C86" s="418" t="s">
        <v>1347</v>
      </c>
      <c r="D86" s="424">
        <v>1136</v>
      </c>
      <c r="G86" s="411">
        <f t="shared" si="11"/>
        <v>1084</v>
      </c>
      <c r="H86" s="440">
        <f t="shared" si="8"/>
        <v>122</v>
      </c>
      <c r="I86" s="440">
        <f t="shared" si="9"/>
        <v>122</v>
      </c>
      <c r="J86" s="440" t="str">
        <f t="shared" si="12"/>
        <v>Pedal Lvl Adj</v>
      </c>
      <c r="K86" s="161" t="str">
        <f t="shared" si="10"/>
        <v xml:space="preserve">  122,  // Pedal Lvl Adj</v>
      </c>
    </row>
    <row r="87" spans="2:11" x14ac:dyDescent="0.2">
      <c r="B87" s="424">
        <v>9</v>
      </c>
      <c r="C87" s="420" t="s">
        <v>1731</v>
      </c>
      <c r="D87" s="422">
        <v>1137</v>
      </c>
      <c r="G87" s="411">
        <f t="shared" si="11"/>
        <v>1085</v>
      </c>
      <c r="H87" s="440">
        <f t="shared" si="8"/>
        <v>136</v>
      </c>
      <c r="I87" s="440">
        <f t="shared" si="9"/>
        <v>136</v>
      </c>
      <c r="J87" s="440" t="str">
        <f t="shared" si="12"/>
        <v>Perc/2ndV Vol</v>
      </c>
      <c r="K87" s="161" t="str">
        <f t="shared" si="10"/>
        <v xml:space="preserve">  136,  // Perc/2ndV Vol</v>
      </c>
    </row>
    <row r="88" spans="2:11" x14ac:dyDescent="0.2">
      <c r="B88" s="421">
        <v>15</v>
      </c>
      <c r="C88" s="420" t="s">
        <v>335</v>
      </c>
      <c r="D88" s="422">
        <v>1138</v>
      </c>
      <c r="G88" s="411">
        <f t="shared" si="11"/>
        <v>1086</v>
      </c>
      <c r="H88" s="440">
        <f t="shared" si="8"/>
        <v>136</v>
      </c>
      <c r="I88" s="440">
        <f t="shared" si="9"/>
        <v>255</v>
      </c>
      <c r="J88" s="440" t="str">
        <f t="shared" si="12"/>
        <v>Perc/2ndV Vol</v>
      </c>
      <c r="K88" s="161" t="str">
        <f t="shared" si="10"/>
        <v xml:space="preserve">  255,  // Perc/2ndV Vol</v>
      </c>
    </row>
    <row r="89" spans="2:11" x14ac:dyDescent="0.2">
      <c r="B89" s="421">
        <v>16</v>
      </c>
      <c r="C89" s="420" t="s">
        <v>336</v>
      </c>
      <c r="D89" s="422">
        <v>1139</v>
      </c>
      <c r="G89" s="411">
        <f t="shared" si="11"/>
        <v>1087</v>
      </c>
      <c r="H89" s="440">
        <f t="shared" si="8"/>
        <v>127</v>
      </c>
      <c r="I89" s="440">
        <f t="shared" si="9"/>
        <v>127</v>
      </c>
      <c r="J89" s="440" t="str">
        <f t="shared" si="12"/>
        <v>AO28 Tone Pot</v>
      </c>
      <c r="K89" s="161" t="str">
        <f t="shared" si="10"/>
        <v xml:space="preserve">  127,  // AO28 Tone Pot</v>
      </c>
    </row>
    <row r="90" spans="2:11" x14ac:dyDescent="0.2">
      <c r="B90" s="421">
        <v>126</v>
      </c>
      <c r="C90" s="420" t="s">
        <v>1351</v>
      </c>
      <c r="D90" s="420">
        <v>1142</v>
      </c>
      <c r="G90" s="411">
        <f t="shared" si="11"/>
        <v>1088</v>
      </c>
      <c r="H90" s="440">
        <f t="shared" si="8"/>
        <v>128</v>
      </c>
      <c r="I90" s="440">
        <f t="shared" si="9"/>
        <v>128</v>
      </c>
      <c r="J90" s="440" t="str">
        <f t="shared" si="12"/>
        <v>AO28 Gain Cap</v>
      </c>
      <c r="K90" s="161" t="str">
        <f t="shared" si="10"/>
        <v xml:space="preserve">  128,  // AO28 Gain Cap</v>
      </c>
    </row>
    <row r="91" spans="2:11" x14ac:dyDescent="0.2">
      <c r="B91" s="421">
        <v>151</v>
      </c>
      <c r="C91" s="420" t="s">
        <v>1472</v>
      </c>
      <c r="D91" s="422">
        <v>1143</v>
      </c>
      <c r="G91" s="411">
        <f t="shared" si="11"/>
        <v>1089</v>
      </c>
      <c r="H91" s="440">
        <f t="shared" si="8"/>
        <v>129</v>
      </c>
      <c r="I91" s="440">
        <f t="shared" si="9"/>
        <v>129</v>
      </c>
      <c r="J91" s="440" t="str">
        <f t="shared" si="12"/>
        <v>AO28 MinSwell</v>
      </c>
      <c r="K91" s="161" t="str">
        <f t="shared" si="10"/>
        <v xml:space="preserve">  129,  // AO28 MinSwell</v>
      </c>
    </row>
    <row r="92" spans="2:11" x14ac:dyDescent="0.2">
      <c r="B92" s="339">
        <v>108</v>
      </c>
      <c r="C92" s="154" t="s">
        <v>1451</v>
      </c>
      <c r="D92" s="154">
        <v>1144</v>
      </c>
      <c r="G92" s="411">
        <f t="shared" si="11"/>
        <v>1090</v>
      </c>
      <c r="H92" s="440">
        <f t="shared" si="8"/>
        <v>130</v>
      </c>
      <c r="I92" s="440">
        <f t="shared" si="9"/>
        <v>130</v>
      </c>
      <c r="J92" s="440" t="str">
        <f t="shared" si="12"/>
        <v>AO28 Tube Age</v>
      </c>
      <c r="K92" s="161" t="str">
        <f t="shared" si="10"/>
        <v xml:space="preserve">  130,  // AO28 Tube Age</v>
      </c>
    </row>
    <row r="93" spans="2:11" x14ac:dyDescent="0.2">
      <c r="B93" s="421">
        <v>14</v>
      </c>
      <c r="C93" s="420" t="s">
        <v>1448</v>
      </c>
      <c r="D93" s="422">
        <v>1150</v>
      </c>
      <c r="G93" s="411">
        <f t="shared" si="11"/>
        <v>1091</v>
      </c>
      <c r="H93" s="440">
        <f t="shared" si="8"/>
        <v>130</v>
      </c>
      <c r="I93" s="440">
        <f t="shared" si="9"/>
        <v>255</v>
      </c>
      <c r="J93" s="440"/>
      <c r="K93" s="161" t="str">
        <f t="shared" si="10"/>
        <v xml:space="preserve">  255,  // </v>
      </c>
    </row>
    <row r="94" spans="2:11" x14ac:dyDescent="0.2">
      <c r="B94" s="421">
        <v>42</v>
      </c>
      <c r="C94" s="420" t="s">
        <v>1085</v>
      </c>
      <c r="D94" s="422">
        <v>1156</v>
      </c>
      <c r="G94" s="411">
        <f t="shared" si="11"/>
        <v>1092</v>
      </c>
      <c r="H94" s="440">
        <f t="shared" si="8"/>
        <v>130</v>
      </c>
      <c r="I94" s="440">
        <f t="shared" si="9"/>
        <v>255</v>
      </c>
      <c r="J94" s="440"/>
      <c r="K94" s="161" t="str">
        <f t="shared" si="10"/>
        <v xml:space="preserve">  255,  // </v>
      </c>
    </row>
    <row r="95" spans="2:11" x14ac:dyDescent="0.2">
      <c r="B95" s="421">
        <v>41</v>
      </c>
      <c r="C95" s="420" t="s">
        <v>1086</v>
      </c>
      <c r="D95" s="420">
        <v>1157</v>
      </c>
      <c r="G95" s="411">
        <f t="shared" si="11"/>
        <v>1093</v>
      </c>
      <c r="H95" s="440">
        <f t="shared" si="8"/>
        <v>130</v>
      </c>
      <c r="I95" s="440">
        <f t="shared" si="9"/>
        <v>255</v>
      </c>
      <c r="J95" s="440"/>
      <c r="K95" s="161" t="str">
        <f t="shared" si="10"/>
        <v xml:space="preserve">  255,  // </v>
      </c>
    </row>
    <row r="96" spans="2:11" x14ac:dyDescent="0.2">
      <c r="B96" s="421">
        <v>44</v>
      </c>
      <c r="C96" s="420" t="s">
        <v>1453</v>
      </c>
      <c r="D96" s="422">
        <v>1158</v>
      </c>
      <c r="G96" s="411">
        <f t="shared" si="11"/>
        <v>1094</v>
      </c>
      <c r="H96" s="440">
        <f t="shared" si="8"/>
        <v>130</v>
      </c>
      <c r="I96" s="440">
        <f t="shared" si="9"/>
        <v>255</v>
      </c>
      <c r="J96" s="440"/>
      <c r="K96" s="161" t="str">
        <f t="shared" si="10"/>
        <v xml:space="preserve">  255,  // </v>
      </c>
    </row>
    <row r="97" spans="2:11" x14ac:dyDescent="0.2">
      <c r="B97" s="339">
        <v>43</v>
      </c>
      <c r="C97" s="152" t="s">
        <v>1452</v>
      </c>
      <c r="D97" s="428">
        <v>1160</v>
      </c>
      <c r="G97" s="411">
        <f t="shared" si="11"/>
        <v>1095</v>
      </c>
      <c r="H97" s="440">
        <f t="shared" si="8"/>
        <v>130</v>
      </c>
      <c r="I97" s="440">
        <f t="shared" si="9"/>
        <v>255</v>
      </c>
      <c r="J97" s="440"/>
      <c r="K97" s="161" t="str">
        <f t="shared" si="10"/>
        <v xml:space="preserve">  255,  // </v>
      </c>
    </row>
    <row r="98" spans="2:11" x14ac:dyDescent="0.2">
      <c r="B98" s="339">
        <v>81</v>
      </c>
      <c r="C98" s="152" t="s">
        <v>1452</v>
      </c>
      <c r="D98" s="428">
        <v>1176</v>
      </c>
      <c r="G98" s="411">
        <f t="shared" si="11"/>
        <v>1096</v>
      </c>
      <c r="H98" s="440">
        <f t="shared" ref="H98:H129" si="13">LOOKUP(G98,D:D,B:B)</f>
        <v>45</v>
      </c>
      <c r="I98" s="440">
        <f t="shared" si="9"/>
        <v>45</v>
      </c>
      <c r="J98" s="440" t="str">
        <f t="shared" ref="J98:J109" si="14">LOOKUP(G98,D:D,C:C)</f>
        <v xml:space="preserve">EGenvDB 16   </v>
      </c>
      <c r="K98" s="161" t="str">
        <f t="shared" si="10"/>
        <v xml:space="preserve">  45,  // EGenvDB 16   </v>
      </c>
    </row>
    <row r="99" spans="2:11" x14ac:dyDescent="0.2">
      <c r="B99" s="421">
        <v>57</v>
      </c>
      <c r="C99" s="420" t="s">
        <v>1393</v>
      </c>
      <c r="D99" s="420">
        <v>1224</v>
      </c>
      <c r="G99" s="411">
        <f t="shared" si="11"/>
        <v>1097</v>
      </c>
      <c r="H99" s="440">
        <f t="shared" si="13"/>
        <v>46</v>
      </c>
      <c r="I99" s="440">
        <f t="shared" ref="I99:I129" si="15">IF(H99=H98,255,H99)</f>
        <v>46</v>
      </c>
      <c r="J99" s="440" t="str">
        <f t="shared" si="14"/>
        <v>EGenvDB 5 1/3</v>
      </c>
      <c r="K99" s="161" t="str">
        <f t="shared" si="10"/>
        <v xml:space="preserve">  46,  // EGenvDB 5 1/3</v>
      </c>
    </row>
    <row r="100" spans="2:11" x14ac:dyDescent="0.2">
      <c r="B100" s="421">
        <v>58</v>
      </c>
      <c r="C100" s="420" t="s">
        <v>1385</v>
      </c>
      <c r="D100" s="420">
        <v>1225</v>
      </c>
      <c r="G100" s="411">
        <f t="shared" si="11"/>
        <v>1098</v>
      </c>
      <c r="H100" s="440">
        <f t="shared" si="13"/>
        <v>47</v>
      </c>
      <c r="I100" s="440">
        <f t="shared" si="15"/>
        <v>47</v>
      </c>
      <c r="J100" s="440" t="str">
        <f t="shared" si="14"/>
        <v xml:space="preserve">EGenvDB 8    </v>
      </c>
      <c r="K100" s="161" t="str">
        <f t="shared" si="10"/>
        <v xml:space="preserve">  47,  // EGenvDB 8    </v>
      </c>
    </row>
    <row r="101" spans="2:11" x14ac:dyDescent="0.2">
      <c r="B101" s="421">
        <v>59</v>
      </c>
      <c r="C101" s="420" t="s">
        <v>1390</v>
      </c>
      <c r="D101" s="420">
        <v>1226</v>
      </c>
      <c r="G101" s="411">
        <f t="shared" si="11"/>
        <v>1099</v>
      </c>
      <c r="H101" s="440">
        <f t="shared" si="13"/>
        <v>48</v>
      </c>
      <c r="I101" s="440">
        <f t="shared" si="15"/>
        <v>48</v>
      </c>
      <c r="J101" s="440" t="str">
        <f t="shared" si="14"/>
        <v xml:space="preserve">EGenvDB 4    </v>
      </c>
      <c r="K101" s="161" t="str">
        <f t="shared" si="10"/>
        <v xml:space="preserve">  48,  // EGenvDB 4    </v>
      </c>
    </row>
    <row r="102" spans="2:11" x14ac:dyDescent="0.2">
      <c r="B102" s="421">
        <v>60</v>
      </c>
      <c r="C102" s="420" t="s">
        <v>1394</v>
      </c>
      <c r="D102" s="420">
        <v>1227</v>
      </c>
      <c r="G102" s="411">
        <f t="shared" si="11"/>
        <v>1100</v>
      </c>
      <c r="H102" s="440">
        <f t="shared" si="13"/>
        <v>49</v>
      </c>
      <c r="I102" s="440">
        <f t="shared" si="15"/>
        <v>49</v>
      </c>
      <c r="J102" s="440" t="str">
        <f t="shared" si="14"/>
        <v>EGenvDB 2 2/3</v>
      </c>
      <c r="K102" s="161" t="str">
        <f t="shared" si="10"/>
        <v xml:space="preserve">  49,  // EGenvDB 2 2/3</v>
      </c>
    </row>
    <row r="103" spans="2:11" x14ac:dyDescent="0.2">
      <c r="B103" s="421">
        <v>61</v>
      </c>
      <c r="C103" s="420" t="s">
        <v>1384</v>
      </c>
      <c r="D103" s="420">
        <v>1228</v>
      </c>
      <c r="G103" s="411">
        <f t="shared" si="11"/>
        <v>1101</v>
      </c>
      <c r="H103" s="440">
        <f t="shared" si="13"/>
        <v>50</v>
      </c>
      <c r="I103" s="440">
        <f t="shared" si="15"/>
        <v>50</v>
      </c>
      <c r="J103" s="440" t="str">
        <f t="shared" si="14"/>
        <v xml:space="preserve">EGenvDB 2    </v>
      </c>
      <c r="K103" s="161" t="str">
        <f t="shared" si="10"/>
        <v xml:space="preserve">  50,  // EGenvDB 2    </v>
      </c>
    </row>
    <row r="104" spans="2:11" x14ac:dyDescent="0.2">
      <c r="B104" s="421">
        <v>62</v>
      </c>
      <c r="C104" s="420" t="s">
        <v>1392</v>
      </c>
      <c r="D104" s="422">
        <v>1229</v>
      </c>
      <c r="G104" s="411">
        <f t="shared" si="11"/>
        <v>1102</v>
      </c>
      <c r="H104" s="440">
        <f t="shared" si="13"/>
        <v>51</v>
      </c>
      <c r="I104" s="440">
        <f t="shared" si="15"/>
        <v>51</v>
      </c>
      <c r="J104" s="440" t="str">
        <f t="shared" si="14"/>
        <v>EGenvDB 1 3/5</v>
      </c>
      <c r="K104" s="161" t="str">
        <f t="shared" si="10"/>
        <v xml:space="preserve">  51,  // EGenvDB 1 3/5</v>
      </c>
    </row>
    <row r="105" spans="2:11" x14ac:dyDescent="0.2">
      <c r="B105" s="421">
        <v>63</v>
      </c>
      <c r="C105" s="420" t="s">
        <v>1391</v>
      </c>
      <c r="D105" s="422">
        <v>1230</v>
      </c>
      <c r="G105" s="411">
        <f t="shared" si="11"/>
        <v>1103</v>
      </c>
      <c r="H105" s="440">
        <f t="shared" si="13"/>
        <v>52</v>
      </c>
      <c r="I105" s="440">
        <f t="shared" si="15"/>
        <v>52</v>
      </c>
      <c r="J105" s="440" t="str">
        <f t="shared" si="14"/>
        <v>EGenvDB 1 1/3</v>
      </c>
      <c r="K105" s="161" t="str">
        <f t="shared" si="10"/>
        <v xml:space="preserve">  52,  // EGenvDB 1 1/3</v>
      </c>
    </row>
    <row r="106" spans="2:11" x14ac:dyDescent="0.2">
      <c r="B106" s="421">
        <v>82</v>
      </c>
      <c r="C106" s="420" t="s">
        <v>1399</v>
      </c>
      <c r="D106" s="422">
        <v>1232</v>
      </c>
      <c r="G106" s="411">
        <f t="shared" si="11"/>
        <v>1104</v>
      </c>
      <c r="H106" s="440">
        <f t="shared" si="13"/>
        <v>53</v>
      </c>
      <c r="I106" s="440">
        <f t="shared" si="15"/>
        <v>53</v>
      </c>
      <c r="J106" s="440" t="str">
        <f t="shared" si="14"/>
        <v xml:space="preserve">EGenvDB 1    </v>
      </c>
      <c r="K106" s="161" t="str">
        <f t="shared" si="10"/>
        <v xml:space="preserve">  53,  // EGenvDB 1    </v>
      </c>
    </row>
    <row r="107" spans="2:11" x14ac:dyDescent="0.2">
      <c r="B107" s="418">
        <v>83</v>
      </c>
      <c r="C107" s="420" t="s">
        <v>1386</v>
      </c>
      <c r="D107" s="420">
        <v>1233</v>
      </c>
      <c r="G107" s="411">
        <f t="shared" si="11"/>
        <v>1105</v>
      </c>
      <c r="H107" s="440">
        <f t="shared" si="13"/>
        <v>54</v>
      </c>
      <c r="I107" s="440">
        <f t="shared" si="15"/>
        <v>54</v>
      </c>
      <c r="J107" s="440" t="str">
        <f t="shared" si="14"/>
        <v>EGenvDB Mix 1</v>
      </c>
      <c r="K107" s="161" t="str">
        <f t="shared" si="10"/>
        <v xml:space="preserve">  54,  // EGenvDB Mix 1</v>
      </c>
    </row>
    <row r="108" spans="2:11" x14ac:dyDescent="0.2">
      <c r="B108" s="418">
        <v>84</v>
      </c>
      <c r="C108" s="420" t="s">
        <v>1395</v>
      </c>
      <c r="D108" s="420">
        <v>1234</v>
      </c>
      <c r="G108" s="411">
        <f t="shared" si="11"/>
        <v>1106</v>
      </c>
      <c r="H108" s="440">
        <f t="shared" si="13"/>
        <v>55</v>
      </c>
      <c r="I108" s="440">
        <f t="shared" si="15"/>
        <v>55</v>
      </c>
      <c r="J108" s="440" t="str">
        <f t="shared" si="14"/>
        <v>EGenvDB Mix 2</v>
      </c>
      <c r="K108" s="161" t="str">
        <f t="shared" si="10"/>
        <v xml:space="preserve">  55,  // EGenvDB Mix 2</v>
      </c>
    </row>
    <row r="109" spans="2:11" x14ac:dyDescent="0.2">
      <c r="B109" s="418">
        <v>85</v>
      </c>
      <c r="C109" s="420" t="s">
        <v>1396</v>
      </c>
      <c r="D109" s="420">
        <v>1235</v>
      </c>
      <c r="G109" s="411">
        <f t="shared" si="11"/>
        <v>1107</v>
      </c>
      <c r="H109" s="440">
        <f t="shared" si="13"/>
        <v>56</v>
      </c>
      <c r="I109" s="440">
        <f t="shared" si="15"/>
        <v>56</v>
      </c>
      <c r="J109" s="440" t="str">
        <f t="shared" si="14"/>
        <v>EGenvDB Mix 3</v>
      </c>
      <c r="K109" s="161" t="str">
        <f t="shared" si="10"/>
        <v xml:space="preserve">  56,  // EGenvDB Mix 3</v>
      </c>
    </row>
    <row r="110" spans="2:11" x14ac:dyDescent="0.2">
      <c r="B110" s="418">
        <v>86</v>
      </c>
      <c r="C110" s="420" t="s">
        <v>1387</v>
      </c>
      <c r="D110" s="420">
        <v>1236</v>
      </c>
      <c r="G110" s="411">
        <f t="shared" si="11"/>
        <v>1108</v>
      </c>
      <c r="H110" s="440">
        <f t="shared" si="13"/>
        <v>56</v>
      </c>
      <c r="I110" s="440">
        <f t="shared" si="15"/>
        <v>255</v>
      </c>
      <c r="J110" s="440"/>
      <c r="K110" s="161" t="str">
        <f t="shared" si="10"/>
        <v xml:space="preserve">  255,  // </v>
      </c>
    </row>
    <row r="111" spans="2:11" x14ac:dyDescent="0.2">
      <c r="B111" s="418">
        <v>87</v>
      </c>
      <c r="C111" s="420" t="s">
        <v>1397</v>
      </c>
      <c r="D111" s="420">
        <v>1237</v>
      </c>
      <c r="G111" s="411">
        <f t="shared" si="11"/>
        <v>1109</v>
      </c>
      <c r="H111" s="440">
        <f t="shared" si="13"/>
        <v>56</v>
      </c>
      <c r="I111" s="440">
        <f t="shared" si="15"/>
        <v>255</v>
      </c>
      <c r="J111" s="440"/>
      <c r="K111" s="161" t="str">
        <f t="shared" si="10"/>
        <v xml:space="preserve">  255,  // </v>
      </c>
    </row>
    <row r="112" spans="2:11" x14ac:dyDescent="0.2">
      <c r="B112" s="418">
        <v>88</v>
      </c>
      <c r="C112" s="420" t="s">
        <v>1398</v>
      </c>
      <c r="D112" s="420">
        <v>1238</v>
      </c>
      <c r="G112" s="411">
        <f t="shared" si="11"/>
        <v>1110</v>
      </c>
      <c r="H112" s="440">
        <f t="shared" si="13"/>
        <v>56</v>
      </c>
      <c r="I112" s="440">
        <f t="shared" si="15"/>
        <v>255</v>
      </c>
      <c r="J112" s="440"/>
      <c r="K112" s="161" t="str">
        <f t="shared" si="10"/>
        <v xml:space="preserve">  255,  // </v>
      </c>
    </row>
    <row r="113" spans="2:11" x14ac:dyDescent="0.2">
      <c r="B113" s="421">
        <v>98</v>
      </c>
      <c r="C113" s="423" t="s">
        <v>1400</v>
      </c>
      <c r="D113" s="423">
        <v>1240</v>
      </c>
      <c r="G113" s="411">
        <f t="shared" si="11"/>
        <v>1111</v>
      </c>
      <c r="H113" s="440">
        <f t="shared" si="13"/>
        <v>56</v>
      </c>
      <c r="I113" s="440">
        <f t="shared" si="15"/>
        <v>255</v>
      </c>
      <c r="J113" s="440"/>
      <c r="K113" s="161" t="str">
        <f t="shared" si="10"/>
        <v xml:space="preserve">  255,  // </v>
      </c>
    </row>
    <row r="114" spans="2:11" x14ac:dyDescent="0.2">
      <c r="B114" s="421">
        <v>99</v>
      </c>
      <c r="C114" s="423" t="s">
        <v>1388</v>
      </c>
      <c r="D114" s="423">
        <v>1241</v>
      </c>
      <c r="G114" s="411">
        <f t="shared" si="11"/>
        <v>1112</v>
      </c>
      <c r="H114" s="440">
        <f t="shared" si="13"/>
        <v>110</v>
      </c>
      <c r="I114" s="440">
        <f t="shared" si="15"/>
        <v>110</v>
      </c>
      <c r="J114" s="440" t="str">
        <f t="shared" ref="J114:J123" si="16">LOOKUP(G114,D:D,C:C)</f>
        <v xml:space="preserve">Bass Equal   </v>
      </c>
      <c r="K114" s="161" t="str">
        <f t="shared" si="10"/>
        <v xml:space="preserve">  110,  // Bass Equal   </v>
      </c>
    </row>
    <row r="115" spans="2:11" x14ac:dyDescent="0.2">
      <c r="B115" s="421">
        <v>100</v>
      </c>
      <c r="C115" s="423" t="s">
        <v>1401</v>
      </c>
      <c r="D115" s="423">
        <v>1242</v>
      </c>
      <c r="G115" s="411">
        <f t="shared" si="11"/>
        <v>1113</v>
      </c>
      <c r="H115" s="440">
        <f t="shared" si="13"/>
        <v>111</v>
      </c>
      <c r="I115" s="440">
        <f t="shared" si="15"/>
        <v>111</v>
      </c>
      <c r="J115" s="440" t="str">
        <f t="shared" si="16"/>
        <v xml:space="preserve">Bass Equ Frq </v>
      </c>
      <c r="K115" s="161" t="str">
        <f t="shared" si="10"/>
        <v xml:space="preserve">  111,  // Bass Equ Frq </v>
      </c>
    </row>
    <row r="116" spans="2:11" x14ac:dyDescent="0.2">
      <c r="B116" s="421">
        <v>101</v>
      </c>
      <c r="C116" s="423" t="s">
        <v>1402</v>
      </c>
      <c r="D116" s="423">
        <v>1243</v>
      </c>
      <c r="G116" s="411">
        <f t="shared" si="11"/>
        <v>1114</v>
      </c>
      <c r="H116" s="440">
        <f t="shared" si="13"/>
        <v>112</v>
      </c>
      <c r="I116" s="440">
        <f t="shared" si="15"/>
        <v>112</v>
      </c>
      <c r="J116" s="440" t="str">
        <f t="shared" si="16"/>
        <v xml:space="preserve">Bass Equ Q   </v>
      </c>
      <c r="K116" s="161" t="str">
        <f t="shared" si="10"/>
        <v xml:space="preserve">  112,  // Bass Equ Q   </v>
      </c>
    </row>
    <row r="117" spans="2:11" x14ac:dyDescent="0.2">
      <c r="B117" s="421">
        <v>102</v>
      </c>
      <c r="C117" s="423" t="s">
        <v>1389</v>
      </c>
      <c r="D117" s="423">
        <v>1244</v>
      </c>
      <c r="G117" s="411">
        <f t="shared" si="11"/>
        <v>1115</v>
      </c>
      <c r="H117" s="440">
        <f t="shared" si="13"/>
        <v>113</v>
      </c>
      <c r="I117" s="440">
        <f t="shared" si="15"/>
        <v>113</v>
      </c>
      <c r="J117" s="440" t="str">
        <f t="shared" si="16"/>
        <v xml:space="preserve">Mid Equal    </v>
      </c>
      <c r="K117" s="161" t="str">
        <f t="shared" si="10"/>
        <v xml:space="preserve">  113,  // Mid Equal    </v>
      </c>
    </row>
    <row r="118" spans="2:11" x14ac:dyDescent="0.2">
      <c r="B118" s="421">
        <v>103</v>
      </c>
      <c r="C118" s="423" t="s">
        <v>1403</v>
      </c>
      <c r="D118" s="423">
        <v>1245</v>
      </c>
      <c r="G118" s="411">
        <f t="shared" si="11"/>
        <v>1116</v>
      </c>
      <c r="H118" s="440">
        <f t="shared" si="13"/>
        <v>114</v>
      </c>
      <c r="I118" s="440">
        <f t="shared" si="15"/>
        <v>114</v>
      </c>
      <c r="J118" s="440" t="str">
        <f t="shared" si="16"/>
        <v xml:space="preserve">Mid Equ Frq  </v>
      </c>
      <c r="K118" s="161" t="str">
        <f t="shared" si="10"/>
        <v xml:space="preserve">  114,  // Mid Equ Frq  </v>
      </c>
    </row>
    <row r="119" spans="2:11" x14ac:dyDescent="0.2">
      <c r="B119" s="421">
        <v>104</v>
      </c>
      <c r="C119" s="423" t="s">
        <v>1404</v>
      </c>
      <c r="D119" s="423">
        <v>1246</v>
      </c>
      <c r="G119" s="411">
        <f t="shared" si="11"/>
        <v>1117</v>
      </c>
      <c r="H119" s="440">
        <f t="shared" si="13"/>
        <v>115</v>
      </c>
      <c r="I119" s="440">
        <f t="shared" si="15"/>
        <v>115</v>
      </c>
      <c r="J119" s="440" t="str">
        <f t="shared" si="16"/>
        <v xml:space="preserve">Mid Equ Q    </v>
      </c>
      <c r="K119" s="161" t="str">
        <f t="shared" si="10"/>
        <v xml:space="preserve">  115,  // Mid Equ Q    </v>
      </c>
    </row>
    <row r="120" spans="2:11" x14ac:dyDescent="0.2">
      <c r="B120" s="421">
        <v>13</v>
      </c>
      <c r="C120" s="420" t="s">
        <v>298</v>
      </c>
      <c r="D120" s="422">
        <v>1264</v>
      </c>
      <c r="G120" s="411">
        <f t="shared" si="11"/>
        <v>1118</v>
      </c>
      <c r="H120" s="440">
        <f t="shared" si="13"/>
        <v>116</v>
      </c>
      <c r="I120" s="440">
        <f t="shared" si="15"/>
        <v>116</v>
      </c>
      <c r="J120" s="440" t="str">
        <f t="shared" si="16"/>
        <v xml:space="preserve">Treble Equal </v>
      </c>
      <c r="K120" s="161" t="str">
        <f t="shared" si="10"/>
        <v xml:space="preserve">  116,  // Treble Equal </v>
      </c>
    </row>
    <row r="121" spans="2:11" x14ac:dyDescent="0.2">
      <c r="B121" s="421">
        <v>18</v>
      </c>
      <c r="C121" s="420" t="s">
        <v>2207</v>
      </c>
      <c r="D121" s="422">
        <v>1265</v>
      </c>
      <c r="G121" s="411">
        <f t="shared" si="11"/>
        <v>1119</v>
      </c>
      <c r="H121" s="440">
        <f t="shared" si="13"/>
        <v>117</v>
      </c>
      <c r="I121" s="440">
        <f t="shared" si="15"/>
        <v>117</v>
      </c>
      <c r="J121" s="440" t="str">
        <f t="shared" si="16"/>
        <v xml:space="preserve">Treb Equ Frq </v>
      </c>
      <c r="K121" s="161" t="str">
        <f t="shared" si="10"/>
        <v xml:space="preserve">  117,  // Treb Equ Frq </v>
      </c>
    </row>
    <row r="122" spans="2:11" x14ac:dyDescent="0.2">
      <c r="B122" s="421">
        <v>176</v>
      </c>
      <c r="C122" s="420" t="s">
        <v>1794</v>
      </c>
      <c r="D122" s="422">
        <v>1266</v>
      </c>
      <c r="G122" s="411">
        <f t="shared" si="11"/>
        <v>1120</v>
      </c>
      <c r="H122" s="440">
        <f t="shared" si="13"/>
        <v>118</v>
      </c>
      <c r="I122" s="440">
        <f t="shared" si="15"/>
        <v>118</v>
      </c>
      <c r="J122" s="440" t="str">
        <f t="shared" si="16"/>
        <v xml:space="preserve">Treb Equ Q   </v>
      </c>
      <c r="K122" s="161" t="str">
        <f t="shared" si="10"/>
        <v xml:space="preserve">  118,  // Treb Equ Q   </v>
      </c>
    </row>
    <row r="123" spans="2:11" x14ac:dyDescent="0.2">
      <c r="B123" s="421">
        <v>175</v>
      </c>
      <c r="C123" s="420" t="s">
        <v>1793</v>
      </c>
      <c r="D123" s="422">
        <v>1267</v>
      </c>
      <c r="G123" s="411">
        <f t="shared" si="11"/>
        <v>1121</v>
      </c>
      <c r="H123" s="440">
        <f t="shared" si="13"/>
        <v>119</v>
      </c>
      <c r="I123" s="440">
        <f t="shared" si="15"/>
        <v>119</v>
      </c>
      <c r="J123" s="440" t="str">
        <f t="shared" si="16"/>
        <v xml:space="preserve">Parametr B/T </v>
      </c>
      <c r="K123" s="161" t="str">
        <f t="shared" si="10"/>
        <v xml:space="preserve">  119,  // Parametr B/T </v>
      </c>
    </row>
    <row r="124" spans="2:11" x14ac:dyDescent="0.2">
      <c r="B124" s="421">
        <v>163</v>
      </c>
      <c r="C124" s="420" t="s">
        <v>1459</v>
      </c>
      <c r="D124" s="420">
        <v>1320</v>
      </c>
      <c r="G124" s="411">
        <f t="shared" si="11"/>
        <v>1122</v>
      </c>
      <c r="H124" s="440">
        <f t="shared" si="13"/>
        <v>119</v>
      </c>
      <c r="I124" s="440">
        <f t="shared" si="15"/>
        <v>255</v>
      </c>
      <c r="J124" s="440"/>
      <c r="K124" s="161" t="str">
        <f t="shared" si="10"/>
        <v xml:space="preserve">  255,  // </v>
      </c>
    </row>
    <row r="125" spans="2:11" x14ac:dyDescent="0.2">
      <c r="B125" s="421">
        <v>162</v>
      </c>
      <c r="C125" s="420" t="s">
        <v>1462</v>
      </c>
      <c r="D125" s="420">
        <v>1321</v>
      </c>
      <c r="G125" s="411">
        <f t="shared" si="11"/>
        <v>1123</v>
      </c>
      <c r="H125" s="440">
        <f t="shared" si="13"/>
        <v>119</v>
      </c>
      <c r="I125" s="440">
        <f t="shared" si="15"/>
        <v>255</v>
      </c>
      <c r="J125" s="440"/>
      <c r="K125" s="161" t="str">
        <f t="shared" si="10"/>
        <v xml:space="preserve">  255,  // </v>
      </c>
    </row>
    <row r="126" spans="2:11" x14ac:dyDescent="0.2">
      <c r="B126" s="421">
        <v>164</v>
      </c>
      <c r="C126" s="420" t="s">
        <v>1713</v>
      </c>
      <c r="D126" s="420">
        <v>1322</v>
      </c>
      <c r="G126" s="411">
        <f t="shared" si="11"/>
        <v>1124</v>
      </c>
      <c r="H126" s="440">
        <f t="shared" si="13"/>
        <v>119</v>
      </c>
      <c r="I126" s="440">
        <f t="shared" si="15"/>
        <v>255</v>
      </c>
      <c r="J126" s="440"/>
      <c r="K126" s="161" t="str">
        <f t="shared" si="10"/>
        <v xml:space="preserve">  255,  // </v>
      </c>
    </row>
    <row r="127" spans="2:11" x14ac:dyDescent="0.2">
      <c r="B127" s="418">
        <v>165</v>
      </c>
      <c r="C127" s="420" t="s">
        <v>1460</v>
      </c>
      <c r="D127" s="420">
        <v>1323</v>
      </c>
      <c r="G127" s="411">
        <f t="shared" si="11"/>
        <v>1125</v>
      </c>
      <c r="H127" s="440">
        <f t="shared" si="13"/>
        <v>119</v>
      </c>
      <c r="I127" s="440">
        <f t="shared" si="15"/>
        <v>255</v>
      </c>
      <c r="J127" s="440"/>
      <c r="K127" s="161" t="str">
        <f t="shared" si="10"/>
        <v xml:space="preserve">  255,  // </v>
      </c>
    </row>
    <row r="128" spans="2:11" x14ac:dyDescent="0.2">
      <c r="B128" s="421">
        <v>166</v>
      </c>
      <c r="C128" s="419" t="s">
        <v>1461</v>
      </c>
      <c r="D128" s="420">
        <v>1324</v>
      </c>
      <c r="G128" s="411">
        <f t="shared" si="11"/>
        <v>1126</v>
      </c>
      <c r="H128" s="440">
        <f t="shared" si="13"/>
        <v>119</v>
      </c>
      <c r="I128" s="440">
        <f t="shared" si="15"/>
        <v>255</v>
      </c>
      <c r="J128" s="440"/>
      <c r="K128" s="161" t="str">
        <f t="shared" si="10"/>
        <v xml:space="preserve">  255,  // </v>
      </c>
    </row>
    <row r="129" spans="2:11" x14ac:dyDescent="0.2">
      <c r="B129" s="418">
        <v>161</v>
      </c>
      <c r="C129" s="420" t="s">
        <v>1840</v>
      </c>
      <c r="D129" s="420">
        <v>1325</v>
      </c>
      <c r="G129" s="411">
        <f t="shared" si="11"/>
        <v>1127</v>
      </c>
      <c r="H129" s="440">
        <f t="shared" si="13"/>
        <v>119</v>
      </c>
      <c r="I129" s="440">
        <f t="shared" si="15"/>
        <v>255</v>
      </c>
      <c r="J129" s="440"/>
      <c r="K129" s="161" t="str">
        <f t="shared" si="10"/>
        <v xml:space="preserve">  255,  // </v>
      </c>
    </row>
    <row r="130" spans="2:11" x14ac:dyDescent="0.2">
      <c r="B130" s="421">
        <v>160</v>
      </c>
      <c r="C130" s="420" t="s">
        <v>1853</v>
      </c>
      <c r="D130" s="420">
        <v>1326</v>
      </c>
      <c r="G130" s="412">
        <f t="shared" si="11"/>
        <v>1128</v>
      </c>
      <c r="H130" s="440">
        <f t="shared" ref="H130:H161" si="17">LOOKUP(G130,D:D,B:B)</f>
        <v>119</v>
      </c>
      <c r="I130" s="401">
        <v>10</v>
      </c>
      <c r="J130" s="442" t="s">
        <v>480</v>
      </c>
      <c r="K130" s="161" t="str">
        <f t="shared" si="10"/>
        <v xml:space="preserve">  10,  // Percussion ON</v>
      </c>
    </row>
    <row r="131" spans="2:11" x14ac:dyDescent="0.2">
      <c r="B131" s="421">
        <v>168</v>
      </c>
      <c r="C131" s="420" t="s">
        <v>1470</v>
      </c>
      <c r="D131" s="422">
        <v>1327</v>
      </c>
      <c r="G131" s="411">
        <f t="shared" si="11"/>
        <v>1129</v>
      </c>
      <c r="H131" s="440">
        <f t="shared" si="17"/>
        <v>119</v>
      </c>
      <c r="I131" s="401">
        <v>10</v>
      </c>
      <c r="J131" s="442" t="s">
        <v>481</v>
      </c>
      <c r="K131" s="161" t="str">
        <f t="shared" ref="K131:K194" si="18">CONCATENATE("  ",I131,",","  // ",J131)</f>
        <v xml:space="preserve">  10,  // Percussion SOFT</v>
      </c>
    </row>
    <row r="132" spans="2:11" x14ac:dyDescent="0.2">
      <c r="B132" s="421">
        <v>167</v>
      </c>
      <c r="C132" s="420" t="s">
        <v>1469</v>
      </c>
      <c r="D132" s="422">
        <v>1328</v>
      </c>
      <c r="G132" s="411">
        <f t="shared" ref="G132:G195" si="19">G131+1</f>
        <v>1130</v>
      </c>
      <c r="H132" s="440">
        <f t="shared" si="17"/>
        <v>119</v>
      </c>
      <c r="I132" s="401">
        <v>10</v>
      </c>
      <c r="J132" s="442" t="s">
        <v>482</v>
      </c>
      <c r="K132" s="161" t="str">
        <f t="shared" si="18"/>
        <v xml:space="preserve">  10,  // Percussion FAST</v>
      </c>
    </row>
    <row r="133" spans="2:11" x14ac:dyDescent="0.2">
      <c r="B133" s="418">
        <v>169</v>
      </c>
      <c r="C133" s="420" t="s">
        <v>1464</v>
      </c>
      <c r="D133" s="420">
        <v>1329</v>
      </c>
      <c r="G133" s="411">
        <f t="shared" si="19"/>
        <v>1131</v>
      </c>
      <c r="H133" s="440">
        <f t="shared" si="17"/>
        <v>119</v>
      </c>
      <c r="I133" s="401">
        <v>10</v>
      </c>
      <c r="J133" s="442" t="s">
        <v>483</v>
      </c>
      <c r="K133" s="161" t="str">
        <f t="shared" si="18"/>
        <v xml:space="preserve">  10,  // Percussion THIRD</v>
      </c>
    </row>
    <row r="134" spans="2:11" x14ac:dyDescent="0.2">
      <c r="B134" s="418">
        <v>170</v>
      </c>
      <c r="C134" s="420" t="s">
        <v>1463</v>
      </c>
      <c r="D134" s="420">
        <v>1330</v>
      </c>
      <c r="G134" s="411">
        <f t="shared" si="19"/>
        <v>1132</v>
      </c>
      <c r="H134" s="440">
        <f t="shared" si="17"/>
        <v>11</v>
      </c>
      <c r="I134" s="440">
        <f t="shared" ref="I134:I141" si="20">IF(H134=H133,255,H134)</f>
        <v>11</v>
      </c>
      <c r="J134" s="440" t="str">
        <f t="shared" ref="J134:J141" si="21">LOOKUP(G134,D:D,C:C)</f>
        <v xml:space="preserve">UPR LWR Vibr </v>
      </c>
      <c r="K134" s="161" t="str">
        <f t="shared" si="18"/>
        <v xml:space="preserve">  11,  // UPR LWR Vibr </v>
      </c>
    </row>
    <row r="135" spans="2:11" x14ac:dyDescent="0.2">
      <c r="B135" s="421">
        <v>171</v>
      </c>
      <c r="C135" s="419" t="s">
        <v>1465</v>
      </c>
      <c r="D135" s="420">
        <v>1331</v>
      </c>
      <c r="G135" s="411">
        <f t="shared" si="19"/>
        <v>1133</v>
      </c>
      <c r="H135" s="440">
        <f t="shared" si="17"/>
        <v>12</v>
      </c>
      <c r="I135" s="440">
        <f t="shared" si="20"/>
        <v>12</v>
      </c>
      <c r="J135" s="440" t="str">
        <f t="shared" si="21"/>
        <v xml:space="preserve">UPR LWR Vibr </v>
      </c>
      <c r="K135" s="161" t="str">
        <f t="shared" si="18"/>
        <v xml:space="preserve">  12,  // UPR LWR Vibr </v>
      </c>
    </row>
    <row r="136" spans="2:11" x14ac:dyDescent="0.2">
      <c r="B136" s="421">
        <v>172</v>
      </c>
      <c r="C136" s="420" t="s">
        <v>1466</v>
      </c>
      <c r="D136" s="422">
        <v>1332</v>
      </c>
      <c r="G136" s="411">
        <f t="shared" si="19"/>
        <v>1134</v>
      </c>
      <c r="H136" s="440">
        <f t="shared" si="17"/>
        <v>7</v>
      </c>
      <c r="I136" s="440">
        <f t="shared" si="20"/>
        <v>7</v>
      </c>
      <c r="J136" s="440" t="str">
        <f t="shared" si="21"/>
        <v xml:space="preserve">Rotary Motor </v>
      </c>
      <c r="K136" s="161" t="str">
        <f t="shared" si="18"/>
        <v xml:space="preserve">  7,  // Rotary Motor </v>
      </c>
    </row>
    <row r="137" spans="2:11" x14ac:dyDescent="0.2">
      <c r="B137" s="421">
        <v>173</v>
      </c>
      <c r="C137" s="420" t="s">
        <v>1467</v>
      </c>
      <c r="D137" s="422">
        <v>1333</v>
      </c>
      <c r="G137" s="411">
        <f t="shared" si="19"/>
        <v>1135</v>
      </c>
      <c r="H137" s="440">
        <f t="shared" si="17"/>
        <v>8</v>
      </c>
      <c r="I137" s="440">
        <f t="shared" si="20"/>
        <v>8</v>
      </c>
      <c r="J137" s="440" t="str">
        <f t="shared" si="21"/>
        <v xml:space="preserve">Rotary Fast  </v>
      </c>
      <c r="K137" s="161" t="str">
        <f t="shared" si="18"/>
        <v xml:space="preserve">  8,  // Rotary Fast  </v>
      </c>
    </row>
    <row r="138" spans="2:11" x14ac:dyDescent="0.2">
      <c r="B138" s="421">
        <v>174</v>
      </c>
      <c r="C138" s="420" t="s">
        <v>1468</v>
      </c>
      <c r="D138" s="422">
        <v>1334</v>
      </c>
      <c r="G138" s="412">
        <f t="shared" si="19"/>
        <v>1136</v>
      </c>
      <c r="H138" s="440">
        <f t="shared" si="17"/>
        <v>6</v>
      </c>
      <c r="I138" s="440">
        <f t="shared" si="20"/>
        <v>6</v>
      </c>
      <c r="J138" s="440" t="str">
        <f t="shared" si="21"/>
        <v>TubeAmpBypass</v>
      </c>
      <c r="K138" s="161" t="str">
        <f t="shared" si="18"/>
        <v xml:space="preserve">  6,  // TubeAmpBypass</v>
      </c>
    </row>
    <row r="139" spans="2:11" x14ac:dyDescent="0.2">
      <c r="B139" s="421">
        <v>152</v>
      </c>
      <c r="C139" s="420" t="s">
        <v>408</v>
      </c>
      <c r="D139" s="420">
        <v>1353</v>
      </c>
      <c r="G139" s="411">
        <f t="shared" si="19"/>
        <v>1137</v>
      </c>
      <c r="H139" s="440">
        <f t="shared" si="17"/>
        <v>9</v>
      </c>
      <c r="I139" s="440">
        <f t="shared" si="20"/>
        <v>9</v>
      </c>
      <c r="J139" s="440" t="str">
        <f t="shared" si="21"/>
        <v>Rotary Bypass</v>
      </c>
      <c r="K139" s="161" t="str">
        <f t="shared" si="18"/>
        <v xml:space="preserve">  9,  // Rotary Bypass</v>
      </c>
    </row>
    <row r="140" spans="2:11" x14ac:dyDescent="0.2">
      <c r="B140" s="421">
        <v>153</v>
      </c>
      <c r="C140" s="420" t="s">
        <v>409</v>
      </c>
      <c r="D140" s="420">
        <v>1354</v>
      </c>
      <c r="G140" s="411">
        <f t="shared" si="19"/>
        <v>1138</v>
      </c>
      <c r="H140" s="440">
        <f t="shared" si="17"/>
        <v>15</v>
      </c>
      <c r="I140" s="440">
        <f t="shared" si="20"/>
        <v>15</v>
      </c>
      <c r="J140" s="440" t="str">
        <f t="shared" si="21"/>
        <v>Phasing Upper</v>
      </c>
      <c r="K140" s="161" t="str">
        <f t="shared" si="18"/>
        <v xml:space="preserve">  15,  // Phasing Upper</v>
      </c>
    </row>
    <row r="141" spans="2:11" x14ac:dyDescent="0.2">
      <c r="B141" s="421">
        <v>149</v>
      </c>
      <c r="C141" s="420" t="s">
        <v>1760</v>
      </c>
      <c r="D141" s="422">
        <v>1355</v>
      </c>
      <c r="G141" s="411">
        <f t="shared" si="19"/>
        <v>1139</v>
      </c>
      <c r="H141" s="440">
        <f t="shared" si="17"/>
        <v>16</v>
      </c>
      <c r="I141" s="440">
        <f t="shared" si="20"/>
        <v>16</v>
      </c>
      <c r="J141" s="440" t="str">
        <f t="shared" si="21"/>
        <v>Phasing Lower</v>
      </c>
      <c r="K141" s="161" t="str">
        <f t="shared" si="18"/>
        <v xml:space="preserve">  16,  // Phasing Lower</v>
      </c>
    </row>
    <row r="142" spans="2:11" x14ac:dyDescent="0.2">
      <c r="B142" s="421">
        <v>189</v>
      </c>
      <c r="C142" s="420" t="s">
        <v>324</v>
      </c>
      <c r="D142" s="420">
        <v>1356</v>
      </c>
      <c r="G142" s="411">
        <f t="shared" si="19"/>
        <v>1140</v>
      </c>
      <c r="H142" s="440">
        <f t="shared" si="17"/>
        <v>16</v>
      </c>
      <c r="I142" s="401">
        <v>17</v>
      </c>
      <c r="J142" s="401" t="s">
        <v>2565</v>
      </c>
      <c r="K142" s="161" t="str">
        <f t="shared" si="18"/>
        <v xml:space="preserve">  17,  // Reverb 1</v>
      </c>
    </row>
    <row r="143" spans="2:11" x14ac:dyDescent="0.2">
      <c r="B143" s="421">
        <v>190</v>
      </c>
      <c r="C143" s="420" t="s">
        <v>391</v>
      </c>
      <c r="D143" s="420">
        <v>1357</v>
      </c>
      <c r="G143" s="411">
        <f t="shared" si="19"/>
        <v>1141</v>
      </c>
      <c r="H143" s="440">
        <f t="shared" si="17"/>
        <v>16</v>
      </c>
      <c r="I143" s="401">
        <v>17</v>
      </c>
      <c r="J143" s="401" t="s">
        <v>2566</v>
      </c>
      <c r="K143" s="161" t="str">
        <f t="shared" si="18"/>
        <v xml:space="preserve">  17,  // Reverb 2</v>
      </c>
    </row>
    <row r="144" spans="2:11" x14ac:dyDescent="0.2">
      <c r="B144" s="424">
        <v>193</v>
      </c>
      <c r="C144" s="420" t="s">
        <v>392</v>
      </c>
      <c r="D144" s="420">
        <v>1358</v>
      </c>
      <c r="G144" s="411">
        <f t="shared" si="19"/>
        <v>1142</v>
      </c>
      <c r="H144" s="440">
        <f t="shared" si="17"/>
        <v>126</v>
      </c>
      <c r="I144" s="440">
        <f>IF(H144=H143,255,H144)</f>
        <v>126</v>
      </c>
      <c r="J144" s="440" t="str">
        <f t="shared" ref="J144:J152" si="22">LOOKUP(G144,D:D,C:C)</f>
        <v>SeparatePedal</v>
      </c>
      <c r="K144" s="161" t="str">
        <f t="shared" si="18"/>
        <v xml:space="preserve">  126,  // SeparatePedal</v>
      </c>
    </row>
    <row r="145" spans="2:11" x14ac:dyDescent="0.2">
      <c r="B145" s="424">
        <v>192</v>
      </c>
      <c r="C145" s="420" t="s">
        <v>1906</v>
      </c>
      <c r="D145" s="420">
        <v>1359</v>
      </c>
      <c r="G145" s="411">
        <f t="shared" si="19"/>
        <v>1143</v>
      </c>
      <c r="H145" s="440">
        <f t="shared" si="17"/>
        <v>151</v>
      </c>
      <c r="I145" s="440">
        <f>IF(H145=H144,255,H145)</f>
        <v>151</v>
      </c>
      <c r="J145" s="440" t="str">
        <f t="shared" si="22"/>
        <v xml:space="preserve">Split Keyb   </v>
      </c>
      <c r="K145" s="161" t="str">
        <f t="shared" si="18"/>
        <v xml:space="preserve">  151,  // Split Keyb   </v>
      </c>
    </row>
    <row r="146" spans="2:11" x14ac:dyDescent="0.2">
      <c r="B146" s="421">
        <v>187</v>
      </c>
      <c r="C146" s="420" t="s">
        <v>389</v>
      </c>
      <c r="D146" s="422">
        <v>1360</v>
      </c>
      <c r="G146" s="412">
        <f t="shared" si="19"/>
        <v>1144</v>
      </c>
      <c r="H146" s="440">
        <f t="shared" si="17"/>
        <v>108</v>
      </c>
      <c r="I146" s="440">
        <f>IF(H146=H145,255,H146)</f>
        <v>108</v>
      </c>
      <c r="J146" s="440" t="str">
        <f t="shared" si="22"/>
        <v xml:space="preserve">PHR &lt;Mode&gt;   </v>
      </c>
      <c r="K146" s="161" t="str">
        <f t="shared" si="18"/>
        <v xml:space="preserve">  108,  // PHR &lt;Mode&gt;   </v>
      </c>
    </row>
    <row r="147" spans="2:11" x14ac:dyDescent="0.2">
      <c r="B147" s="421">
        <v>188</v>
      </c>
      <c r="C147" s="420" t="s">
        <v>390</v>
      </c>
      <c r="D147" s="420">
        <v>1361</v>
      </c>
      <c r="G147" s="411">
        <f t="shared" si="19"/>
        <v>1145</v>
      </c>
      <c r="H147" s="440">
        <f t="shared" si="17"/>
        <v>108</v>
      </c>
      <c r="I147" s="401">
        <f>H147</f>
        <v>108</v>
      </c>
      <c r="J147" s="440" t="str">
        <f t="shared" si="22"/>
        <v xml:space="preserve">PHR &lt;Mode&gt;   </v>
      </c>
      <c r="K147" s="161" t="str">
        <f t="shared" si="18"/>
        <v xml:space="preserve">  108,  // PHR &lt;Mode&gt;   </v>
      </c>
    </row>
    <row r="148" spans="2:11" x14ac:dyDescent="0.2">
      <c r="B148" s="424">
        <v>191</v>
      </c>
      <c r="C148" s="419" t="s">
        <v>1907</v>
      </c>
      <c r="D148" s="420">
        <v>1362</v>
      </c>
      <c r="G148" s="411">
        <f t="shared" si="19"/>
        <v>1146</v>
      </c>
      <c r="H148" s="440">
        <f t="shared" si="17"/>
        <v>108</v>
      </c>
      <c r="I148" s="401">
        <f>H148</f>
        <v>108</v>
      </c>
      <c r="J148" s="440" t="str">
        <f t="shared" si="22"/>
        <v xml:space="preserve">PHR &lt;Mode&gt;   </v>
      </c>
      <c r="K148" s="161" t="str">
        <f t="shared" si="18"/>
        <v xml:space="preserve">  108,  // PHR &lt;Mode&gt;   </v>
      </c>
    </row>
    <row r="149" spans="2:11" x14ac:dyDescent="0.2">
      <c r="B149" s="421">
        <v>154</v>
      </c>
      <c r="C149" s="420" t="s">
        <v>320</v>
      </c>
      <c r="D149" s="420">
        <v>1368</v>
      </c>
      <c r="G149" s="411">
        <f t="shared" si="19"/>
        <v>1147</v>
      </c>
      <c r="H149" s="440">
        <f t="shared" si="17"/>
        <v>108</v>
      </c>
      <c r="I149" s="401">
        <f>H149</f>
        <v>108</v>
      </c>
      <c r="J149" s="440" t="str">
        <f t="shared" si="22"/>
        <v xml:space="preserve">PHR &lt;Mode&gt;   </v>
      </c>
      <c r="K149" s="161" t="str">
        <f t="shared" si="18"/>
        <v xml:space="preserve">  108,  // PHR &lt;Mode&gt;   </v>
      </c>
    </row>
    <row r="150" spans="2:11" x14ac:dyDescent="0.2">
      <c r="B150" s="421">
        <v>155</v>
      </c>
      <c r="C150" s="420" t="s">
        <v>383</v>
      </c>
      <c r="D150" s="420">
        <v>1369</v>
      </c>
      <c r="G150" s="411">
        <f t="shared" si="19"/>
        <v>1148</v>
      </c>
      <c r="H150" s="440">
        <f t="shared" si="17"/>
        <v>108</v>
      </c>
      <c r="I150" s="401">
        <f>H150</f>
        <v>108</v>
      </c>
      <c r="J150" s="440" t="str">
        <f t="shared" si="22"/>
        <v xml:space="preserve">PHR &lt;Mode&gt;   </v>
      </c>
      <c r="K150" s="161" t="str">
        <f t="shared" si="18"/>
        <v xml:space="preserve">  108,  // PHR &lt;Mode&gt;   </v>
      </c>
    </row>
    <row r="151" spans="2:11" x14ac:dyDescent="0.2">
      <c r="B151" s="421">
        <v>156</v>
      </c>
      <c r="C151" s="420" t="s">
        <v>321</v>
      </c>
      <c r="D151" s="420">
        <v>1370</v>
      </c>
      <c r="G151" s="411">
        <f t="shared" si="19"/>
        <v>1149</v>
      </c>
      <c r="H151" s="440">
        <f t="shared" si="17"/>
        <v>108</v>
      </c>
      <c r="I151" s="401">
        <f>H151</f>
        <v>108</v>
      </c>
      <c r="J151" s="440" t="str">
        <f t="shared" si="22"/>
        <v xml:space="preserve">PHR &lt;Mode&gt;   </v>
      </c>
      <c r="K151" s="161" t="str">
        <f t="shared" si="18"/>
        <v xml:space="preserve">  108,  // PHR &lt;Mode&gt;   </v>
      </c>
    </row>
    <row r="152" spans="2:11" x14ac:dyDescent="0.2">
      <c r="B152" s="421">
        <v>157</v>
      </c>
      <c r="C152" s="420" t="s">
        <v>322</v>
      </c>
      <c r="D152" s="420">
        <v>1371</v>
      </c>
      <c r="G152" s="411">
        <f t="shared" si="19"/>
        <v>1150</v>
      </c>
      <c r="H152" s="440">
        <f t="shared" si="17"/>
        <v>14</v>
      </c>
      <c r="I152" s="440">
        <f t="shared" ref="I152:I162" si="23">IF(H152=H151,255,H152)</f>
        <v>14</v>
      </c>
      <c r="J152" s="440" t="str">
        <f t="shared" si="22"/>
        <v xml:space="preserve">Phasing Fast </v>
      </c>
      <c r="K152" s="161" t="str">
        <f t="shared" si="18"/>
        <v xml:space="preserve">  14,  // Phasing Fast </v>
      </c>
    </row>
    <row r="153" spans="2:11" x14ac:dyDescent="0.2">
      <c r="B153" s="421">
        <v>158</v>
      </c>
      <c r="C153" s="420" t="s">
        <v>323</v>
      </c>
      <c r="D153" s="420">
        <v>1372</v>
      </c>
      <c r="G153" s="411">
        <f t="shared" si="19"/>
        <v>1151</v>
      </c>
      <c r="H153" s="440">
        <f t="shared" si="17"/>
        <v>14</v>
      </c>
      <c r="I153" s="440">
        <f t="shared" si="23"/>
        <v>255</v>
      </c>
      <c r="J153" s="440"/>
      <c r="K153" s="161" t="str">
        <f t="shared" si="18"/>
        <v xml:space="preserve">  255,  // </v>
      </c>
    </row>
    <row r="154" spans="2:11" x14ac:dyDescent="0.2">
      <c r="B154" s="421">
        <v>150</v>
      </c>
      <c r="C154" s="420" t="s">
        <v>1319</v>
      </c>
      <c r="D154" s="422">
        <v>1373</v>
      </c>
      <c r="G154" s="412">
        <f t="shared" si="19"/>
        <v>1152</v>
      </c>
      <c r="H154" s="440">
        <f t="shared" si="17"/>
        <v>14</v>
      </c>
      <c r="I154" s="440">
        <f t="shared" si="23"/>
        <v>255</v>
      </c>
      <c r="J154" s="440"/>
      <c r="K154" s="161" t="str">
        <f t="shared" si="18"/>
        <v xml:space="preserve">  255,  // </v>
      </c>
    </row>
    <row r="155" spans="2:11" x14ac:dyDescent="0.2">
      <c r="B155" s="421">
        <v>159</v>
      </c>
      <c r="C155" s="420" t="s">
        <v>1873</v>
      </c>
      <c r="D155" s="420">
        <v>1374</v>
      </c>
      <c r="G155" s="411">
        <f t="shared" si="19"/>
        <v>1153</v>
      </c>
      <c r="H155" s="440">
        <f t="shared" si="17"/>
        <v>14</v>
      </c>
      <c r="I155" s="440">
        <f t="shared" si="23"/>
        <v>255</v>
      </c>
      <c r="J155" s="440"/>
      <c r="K155" s="161" t="str">
        <f t="shared" si="18"/>
        <v xml:space="preserve">  255,  // </v>
      </c>
    </row>
    <row r="156" spans="2:11" x14ac:dyDescent="0.2">
      <c r="B156" s="421">
        <v>177</v>
      </c>
      <c r="C156" s="420" t="s">
        <v>1744</v>
      </c>
      <c r="D156" s="422">
        <v>1384</v>
      </c>
      <c r="G156" s="411">
        <f t="shared" si="19"/>
        <v>1154</v>
      </c>
      <c r="H156" s="440">
        <f t="shared" si="17"/>
        <v>14</v>
      </c>
      <c r="I156" s="440">
        <f t="shared" si="23"/>
        <v>255</v>
      </c>
      <c r="J156" s="440"/>
      <c r="K156" s="161" t="str">
        <f t="shared" si="18"/>
        <v xml:space="preserve">  255,  // </v>
      </c>
    </row>
    <row r="157" spans="2:11" x14ac:dyDescent="0.2">
      <c r="B157" s="421">
        <v>178</v>
      </c>
      <c r="C157" s="420" t="s">
        <v>1743</v>
      </c>
      <c r="D157" s="422">
        <v>1385</v>
      </c>
      <c r="G157" s="411">
        <f t="shared" si="19"/>
        <v>1155</v>
      </c>
      <c r="H157" s="440">
        <f t="shared" si="17"/>
        <v>14</v>
      </c>
      <c r="I157" s="440">
        <f t="shared" si="23"/>
        <v>255</v>
      </c>
      <c r="J157" s="440"/>
      <c r="K157" s="161" t="str">
        <f t="shared" si="18"/>
        <v xml:space="preserve">  255,  // </v>
      </c>
    </row>
    <row r="158" spans="2:11" x14ac:dyDescent="0.2">
      <c r="B158" s="421">
        <v>179</v>
      </c>
      <c r="C158" s="420" t="s">
        <v>1738</v>
      </c>
      <c r="D158" s="422">
        <v>1386</v>
      </c>
      <c r="G158" s="411">
        <f t="shared" si="19"/>
        <v>1156</v>
      </c>
      <c r="H158" s="440">
        <f t="shared" si="17"/>
        <v>42</v>
      </c>
      <c r="I158" s="440">
        <f t="shared" si="23"/>
        <v>42</v>
      </c>
      <c r="J158" s="440" t="str">
        <f>LOOKUP(G158,D:D,C:C)</f>
        <v>H100 2ndVoice</v>
      </c>
      <c r="K158" s="161" t="str">
        <f t="shared" si="18"/>
        <v xml:space="preserve">  42,  // H100 2ndVoice</v>
      </c>
    </row>
    <row r="159" spans="2:11" x14ac:dyDescent="0.2">
      <c r="B159" s="421">
        <v>180</v>
      </c>
      <c r="C159" s="420" t="s">
        <v>1742</v>
      </c>
      <c r="D159" s="422">
        <v>1387</v>
      </c>
      <c r="G159" s="411">
        <f t="shared" si="19"/>
        <v>1157</v>
      </c>
      <c r="H159" s="440">
        <f t="shared" si="17"/>
        <v>41</v>
      </c>
      <c r="I159" s="440">
        <f t="shared" si="23"/>
        <v>41</v>
      </c>
      <c r="J159" s="440" t="str">
        <f>LOOKUP(G159,D:D,C:C)</f>
        <v>H100 HarpSust</v>
      </c>
      <c r="K159" s="161" t="str">
        <f t="shared" si="18"/>
        <v xml:space="preserve">  41,  // H100 HarpSust</v>
      </c>
    </row>
    <row r="160" spans="2:11" x14ac:dyDescent="0.2">
      <c r="B160" s="421">
        <v>181</v>
      </c>
      <c r="C160" s="420" t="s">
        <v>1739</v>
      </c>
      <c r="D160" s="422">
        <v>1388</v>
      </c>
      <c r="G160" s="411">
        <f t="shared" si="19"/>
        <v>1158</v>
      </c>
      <c r="H160" s="440">
        <f t="shared" si="17"/>
        <v>44</v>
      </c>
      <c r="I160" s="440">
        <f t="shared" si="23"/>
        <v>44</v>
      </c>
      <c r="J160" s="440" t="str">
        <f>LOOKUP(G160,D:D,C:C)</f>
        <v xml:space="preserve">EnvEna ToDry </v>
      </c>
      <c r="K160" s="161" t="str">
        <f t="shared" si="18"/>
        <v xml:space="preserve">  44,  // EnvEna ToDry </v>
      </c>
    </row>
    <row r="161" spans="2:11" x14ac:dyDescent="0.2">
      <c r="B161" s="421">
        <v>182</v>
      </c>
      <c r="C161" s="420" t="s">
        <v>1740</v>
      </c>
      <c r="D161" s="422">
        <v>1389</v>
      </c>
      <c r="G161" s="411">
        <f t="shared" si="19"/>
        <v>1159</v>
      </c>
      <c r="H161" s="440">
        <f t="shared" si="17"/>
        <v>44</v>
      </c>
      <c r="I161" s="440">
        <f t="shared" si="23"/>
        <v>255</v>
      </c>
      <c r="J161" s="440"/>
      <c r="K161" s="161" t="str">
        <f t="shared" si="18"/>
        <v xml:space="preserve">  255,  // </v>
      </c>
    </row>
    <row r="162" spans="2:11" x14ac:dyDescent="0.2">
      <c r="B162" s="421">
        <v>183</v>
      </c>
      <c r="C162" s="419" t="s">
        <v>1741</v>
      </c>
      <c r="D162" s="420">
        <v>1390</v>
      </c>
      <c r="G162" s="412">
        <f t="shared" si="19"/>
        <v>1160</v>
      </c>
      <c r="H162" s="440">
        <f t="shared" ref="H162:H173" si="24">LOOKUP(G162,D:D,B:B)</f>
        <v>43</v>
      </c>
      <c r="I162" s="440">
        <f t="shared" si="23"/>
        <v>43</v>
      </c>
      <c r="J162" s="440" t="str">
        <f t="shared" ref="J162:J173" si="25">LOOKUP(G162,D:D,C:C)</f>
        <v xml:space="preserve">EnvEna &lt;drb&gt; </v>
      </c>
      <c r="K162" s="161" t="str">
        <f t="shared" si="18"/>
        <v xml:space="preserve">  43,  // EnvEna &lt;drb&gt; </v>
      </c>
    </row>
    <row r="163" spans="2:11" x14ac:dyDescent="0.2">
      <c r="B163" s="421">
        <v>19</v>
      </c>
      <c r="C163" s="419" t="s">
        <v>1415</v>
      </c>
      <c r="D163" s="420">
        <v>1391</v>
      </c>
      <c r="G163" s="411">
        <f t="shared" si="19"/>
        <v>1161</v>
      </c>
      <c r="H163" s="440">
        <f t="shared" si="24"/>
        <v>43</v>
      </c>
      <c r="I163" s="401">
        <f>H163</f>
        <v>43</v>
      </c>
      <c r="J163" s="440" t="str">
        <f t="shared" si="25"/>
        <v xml:space="preserve">EnvEna &lt;drb&gt; </v>
      </c>
      <c r="K163" s="161" t="str">
        <f t="shared" si="18"/>
        <v xml:space="preserve">  43,  // EnvEna &lt;drb&gt; </v>
      </c>
    </row>
    <row r="164" spans="2:11" x14ac:dyDescent="0.2">
      <c r="B164" s="421">
        <v>184</v>
      </c>
      <c r="C164" s="420" t="s">
        <v>1736</v>
      </c>
      <c r="D164" s="422">
        <v>1392</v>
      </c>
      <c r="G164" s="411">
        <f t="shared" si="19"/>
        <v>1162</v>
      </c>
      <c r="H164" s="440">
        <f t="shared" si="24"/>
        <v>43</v>
      </c>
      <c r="I164" s="401">
        <f t="shared" ref="I164:I173" si="26">H164</f>
        <v>43</v>
      </c>
      <c r="J164" s="440" t="str">
        <f t="shared" si="25"/>
        <v xml:space="preserve">EnvEna &lt;drb&gt; </v>
      </c>
      <c r="K164" s="161" t="str">
        <f t="shared" si="18"/>
        <v xml:space="preserve">  43,  // EnvEna &lt;drb&gt; </v>
      </c>
    </row>
    <row r="165" spans="2:11" x14ac:dyDescent="0.2">
      <c r="B165" s="421">
        <v>185</v>
      </c>
      <c r="C165" s="420" t="s">
        <v>1745</v>
      </c>
      <c r="D165" s="422">
        <v>1393</v>
      </c>
      <c r="G165" s="411">
        <f t="shared" si="19"/>
        <v>1163</v>
      </c>
      <c r="H165" s="440">
        <f t="shared" si="24"/>
        <v>43</v>
      </c>
      <c r="I165" s="401">
        <f t="shared" si="26"/>
        <v>43</v>
      </c>
      <c r="J165" s="440" t="str">
        <f t="shared" si="25"/>
        <v xml:space="preserve">EnvEna &lt;drb&gt; </v>
      </c>
      <c r="K165" s="161" t="str">
        <f t="shared" si="18"/>
        <v xml:space="preserve">  43,  // EnvEna &lt;drb&gt; </v>
      </c>
    </row>
    <row r="166" spans="2:11" x14ac:dyDescent="0.2">
      <c r="B166" s="421">
        <v>186</v>
      </c>
      <c r="C166" s="420" t="s">
        <v>1737</v>
      </c>
      <c r="D166" s="422">
        <v>1394</v>
      </c>
      <c r="G166" s="411">
        <f t="shared" si="19"/>
        <v>1164</v>
      </c>
      <c r="H166" s="440">
        <f t="shared" si="24"/>
        <v>43</v>
      </c>
      <c r="I166" s="401">
        <f t="shared" si="26"/>
        <v>43</v>
      </c>
      <c r="J166" s="440" t="str">
        <f t="shared" si="25"/>
        <v xml:space="preserve">EnvEna &lt;drb&gt; </v>
      </c>
      <c r="K166" s="161" t="str">
        <f t="shared" si="18"/>
        <v xml:space="preserve">  43,  // EnvEna &lt;drb&gt; </v>
      </c>
    </row>
    <row r="167" spans="2:11" x14ac:dyDescent="0.2">
      <c r="B167" s="421">
        <v>20</v>
      </c>
      <c r="C167" s="420" t="s">
        <v>1759</v>
      </c>
      <c r="D167" s="422">
        <v>1395</v>
      </c>
      <c r="G167" s="411">
        <f t="shared" si="19"/>
        <v>1165</v>
      </c>
      <c r="H167" s="440">
        <f t="shared" si="24"/>
        <v>43</v>
      </c>
      <c r="I167" s="401">
        <f t="shared" si="26"/>
        <v>43</v>
      </c>
      <c r="J167" s="440" t="str">
        <f t="shared" si="25"/>
        <v xml:space="preserve">EnvEna &lt;drb&gt; </v>
      </c>
      <c r="K167" s="161" t="str">
        <f t="shared" si="18"/>
        <v xml:space="preserve">  43,  // EnvEna &lt;drb&gt; </v>
      </c>
    </row>
    <row r="168" spans="2:11" x14ac:dyDescent="0.2">
      <c r="B168" s="421">
        <v>105</v>
      </c>
      <c r="C168" s="423" t="s">
        <v>317</v>
      </c>
      <c r="D168" s="423">
        <v>1400</v>
      </c>
      <c r="G168" s="411">
        <f t="shared" si="19"/>
        <v>1166</v>
      </c>
      <c r="H168" s="440">
        <f t="shared" si="24"/>
        <v>43</v>
      </c>
      <c r="I168" s="401">
        <f t="shared" si="26"/>
        <v>43</v>
      </c>
      <c r="J168" s="440" t="str">
        <f t="shared" si="25"/>
        <v xml:space="preserve">EnvEna &lt;drb&gt; </v>
      </c>
      <c r="K168" s="161" t="str">
        <f t="shared" si="18"/>
        <v xml:space="preserve">  43,  // EnvEna &lt;drb&gt; </v>
      </c>
    </row>
    <row r="169" spans="2:11" x14ac:dyDescent="0.2">
      <c r="B169" s="421">
        <v>106</v>
      </c>
      <c r="C169" s="423" t="s">
        <v>318</v>
      </c>
      <c r="D169" s="423">
        <v>1401</v>
      </c>
      <c r="G169" s="411">
        <f t="shared" si="19"/>
        <v>1167</v>
      </c>
      <c r="H169" s="440">
        <f t="shared" si="24"/>
        <v>43</v>
      </c>
      <c r="I169" s="401">
        <f t="shared" si="26"/>
        <v>43</v>
      </c>
      <c r="J169" s="440" t="str">
        <f t="shared" si="25"/>
        <v xml:space="preserve">EnvEna &lt;drb&gt; </v>
      </c>
      <c r="K169" s="161" t="str">
        <f t="shared" si="18"/>
        <v xml:space="preserve">  43,  // EnvEna &lt;drb&gt; </v>
      </c>
    </row>
    <row r="170" spans="2:11" x14ac:dyDescent="0.2">
      <c r="B170" s="421">
        <v>107</v>
      </c>
      <c r="C170" s="423" t="s">
        <v>319</v>
      </c>
      <c r="D170" s="423">
        <v>1402</v>
      </c>
      <c r="G170" s="412">
        <f t="shared" si="19"/>
        <v>1168</v>
      </c>
      <c r="H170" s="440">
        <f t="shared" si="24"/>
        <v>43</v>
      </c>
      <c r="I170" s="401">
        <f t="shared" si="26"/>
        <v>43</v>
      </c>
      <c r="J170" s="440" t="str">
        <f t="shared" si="25"/>
        <v xml:space="preserve">EnvEna &lt;drb&gt; </v>
      </c>
      <c r="K170" s="161" t="str">
        <f t="shared" si="18"/>
        <v xml:space="preserve">  43,  // EnvEna &lt;drb&gt; </v>
      </c>
    </row>
    <row r="171" spans="2:11" x14ac:dyDescent="0.2">
      <c r="B171" s="421">
        <v>10</v>
      </c>
      <c r="C171" s="420" t="s">
        <v>299</v>
      </c>
      <c r="D171" s="422">
        <v>1411</v>
      </c>
      <c r="G171" s="411">
        <f t="shared" si="19"/>
        <v>1169</v>
      </c>
      <c r="H171" s="440">
        <f t="shared" si="24"/>
        <v>43</v>
      </c>
      <c r="I171" s="401">
        <f t="shared" si="26"/>
        <v>43</v>
      </c>
      <c r="J171" s="440" t="str">
        <f t="shared" si="25"/>
        <v xml:space="preserve">EnvEna &lt;drb&gt; </v>
      </c>
      <c r="K171" s="161" t="str">
        <f t="shared" si="18"/>
        <v xml:space="preserve">  43,  // EnvEna &lt;drb&gt; </v>
      </c>
    </row>
    <row r="172" spans="2:11" x14ac:dyDescent="0.2">
      <c r="B172" s="421">
        <v>17</v>
      </c>
      <c r="C172" s="420" t="s">
        <v>316</v>
      </c>
      <c r="D172" s="422">
        <v>1412</v>
      </c>
      <c r="G172" s="411">
        <f t="shared" si="19"/>
        <v>1170</v>
      </c>
      <c r="H172" s="440">
        <f t="shared" si="24"/>
        <v>43</v>
      </c>
      <c r="I172" s="401">
        <f t="shared" si="26"/>
        <v>43</v>
      </c>
      <c r="J172" s="440" t="str">
        <f t="shared" si="25"/>
        <v xml:space="preserve">EnvEna &lt;drb&gt; </v>
      </c>
      <c r="K172" s="161" t="str">
        <f t="shared" si="18"/>
        <v xml:space="preserve">  43,  // EnvEna &lt;drb&gt; </v>
      </c>
    </row>
    <row r="173" spans="2:11" x14ac:dyDescent="0.2">
      <c r="B173" s="421">
        <v>138</v>
      </c>
      <c r="C173" s="420" t="s">
        <v>1732</v>
      </c>
      <c r="D173" s="420">
        <v>1448</v>
      </c>
      <c r="G173" s="411">
        <f t="shared" si="19"/>
        <v>1171</v>
      </c>
      <c r="H173" s="440">
        <f t="shared" si="24"/>
        <v>43</v>
      </c>
      <c r="I173" s="401">
        <f t="shared" si="26"/>
        <v>43</v>
      </c>
      <c r="J173" s="440" t="str">
        <f t="shared" si="25"/>
        <v xml:space="preserve">EnvEna &lt;drb&gt; </v>
      </c>
      <c r="K173" s="161" t="str">
        <f t="shared" si="18"/>
        <v xml:space="preserve">  43,  // EnvEna &lt;drb&gt; </v>
      </c>
    </row>
    <row r="174" spans="2:11" x14ac:dyDescent="0.2">
      <c r="B174" s="421">
        <v>139</v>
      </c>
      <c r="C174" s="419" t="s">
        <v>1733</v>
      </c>
      <c r="D174" s="420">
        <v>1449</v>
      </c>
      <c r="G174" s="411">
        <f t="shared" si="19"/>
        <v>1172</v>
      </c>
      <c r="H174" s="440">
        <v>255</v>
      </c>
      <c r="I174" s="440">
        <f>IF(H174=H173,255,H174)</f>
        <v>255</v>
      </c>
      <c r="J174" s="440"/>
      <c r="K174" s="161" t="str">
        <f t="shared" si="18"/>
        <v xml:space="preserve">  255,  // </v>
      </c>
    </row>
    <row r="175" spans="2:11" x14ac:dyDescent="0.2">
      <c r="B175" s="421">
        <v>140</v>
      </c>
      <c r="C175" s="420" t="s">
        <v>1734</v>
      </c>
      <c r="D175" s="420">
        <v>1450</v>
      </c>
      <c r="G175" s="411">
        <f t="shared" si="19"/>
        <v>1173</v>
      </c>
      <c r="H175" s="440">
        <v>255</v>
      </c>
      <c r="I175" s="440">
        <f>IF(H175=H174,255,H175)</f>
        <v>255</v>
      </c>
      <c r="J175" s="440"/>
      <c r="K175" s="161" t="str">
        <f t="shared" si="18"/>
        <v xml:space="preserve">  255,  // </v>
      </c>
    </row>
    <row r="176" spans="2:11" x14ac:dyDescent="0.2">
      <c r="B176" s="421">
        <v>141</v>
      </c>
      <c r="C176" s="420" t="s">
        <v>1735</v>
      </c>
      <c r="D176" s="420">
        <v>1451</v>
      </c>
      <c r="G176" s="411">
        <f t="shared" si="19"/>
        <v>1174</v>
      </c>
      <c r="H176" s="440">
        <v>255</v>
      </c>
      <c r="I176" s="440">
        <f>IF(H176=H175,255,H176)</f>
        <v>255</v>
      </c>
      <c r="J176" s="440"/>
      <c r="K176" s="161" t="str">
        <f t="shared" si="18"/>
        <v xml:space="preserve">  255,  // </v>
      </c>
    </row>
    <row r="177" spans="2:11" x14ac:dyDescent="0.2">
      <c r="B177" s="421">
        <v>142</v>
      </c>
      <c r="C177" s="420" t="s">
        <v>397</v>
      </c>
      <c r="D177" s="420">
        <v>1452</v>
      </c>
      <c r="G177" s="411">
        <f t="shared" si="19"/>
        <v>1175</v>
      </c>
      <c r="H177" s="440">
        <v>255</v>
      </c>
      <c r="I177" s="440">
        <f>IF(H177=H176,255,H177)</f>
        <v>255</v>
      </c>
      <c r="J177" s="440"/>
      <c r="K177" s="161" t="str">
        <f t="shared" si="18"/>
        <v xml:space="preserve">  255,  // </v>
      </c>
    </row>
    <row r="178" spans="2:11" x14ac:dyDescent="0.2">
      <c r="B178" s="421">
        <v>143</v>
      </c>
      <c r="C178" s="420" t="s">
        <v>398</v>
      </c>
      <c r="D178" s="420">
        <v>1453</v>
      </c>
      <c r="G178" s="412">
        <f t="shared" si="19"/>
        <v>1176</v>
      </c>
      <c r="H178" s="440">
        <f t="shared" ref="H178:H189" si="27">LOOKUP(G178,D:D,B:B)</f>
        <v>81</v>
      </c>
      <c r="I178" s="440">
        <f>IF(H178=H177,255,H178)</f>
        <v>81</v>
      </c>
      <c r="J178" s="440" t="str">
        <f t="shared" ref="J178:J189" si="28">LOOKUP(G178,D:D,C:C)</f>
        <v xml:space="preserve">EnvEna &lt;drb&gt; </v>
      </c>
      <c r="K178" s="161" t="str">
        <f t="shared" si="18"/>
        <v xml:space="preserve">  81,  // EnvEna &lt;drb&gt; </v>
      </c>
    </row>
    <row r="179" spans="2:11" x14ac:dyDescent="0.2">
      <c r="B179" s="421">
        <v>144</v>
      </c>
      <c r="C179" s="420" t="s">
        <v>399</v>
      </c>
      <c r="D179" s="420">
        <v>1454</v>
      </c>
      <c r="G179" s="411">
        <f t="shared" si="19"/>
        <v>1177</v>
      </c>
      <c r="H179" s="440">
        <f t="shared" si="27"/>
        <v>81</v>
      </c>
      <c r="I179" s="401">
        <f t="shared" ref="I179:I189" si="29">H179</f>
        <v>81</v>
      </c>
      <c r="J179" s="440" t="str">
        <f t="shared" si="28"/>
        <v xml:space="preserve">EnvEna &lt;drb&gt; </v>
      </c>
      <c r="K179" s="161" t="str">
        <f t="shared" si="18"/>
        <v xml:space="preserve">  81,  // EnvEna &lt;drb&gt; </v>
      </c>
    </row>
    <row r="180" spans="2:11" x14ac:dyDescent="0.2">
      <c r="B180" s="421">
        <v>145</v>
      </c>
      <c r="C180" s="420" t="s">
        <v>400</v>
      </c>
      <c r="D180" s="420">
        <v>1455</v>
      </c>
      <c r="G180" s="411">
        <f t="shared" si="19"/>
        <v>1178</v>
      </c>
      <c r="H180" s="440">
        <f t="shared" si="27"/>
        <v>81</v>
      </c>
      <c r="I180" s="401">
        <f t="shared" si="29"/>
        <v>81</v>
      </c>
      <c r="J180" s="440" t="str">
        <f t="shared" si="28"/>
        <v xml:space="preserve">EnvEna &lt;drb&gt; </v>
      </c>
      <c r="K180" s="161" t="str">
        <f t="shared" si="18"/>
        <v xml:space="preserve">  81,  // EnvEna &lt;drb&gt; </v>
      </c>
    </row>
    <row r="181" spans="2:11" x14ac:dyDescent="0.2">
      <c r="B181" s="421">
        <v>146</v>
      </c>
      <c r="C181" s="420" t="s">
        <v>401</v>
      </c>
      <c r="D181" s="420">
        <v>1456</v>
      </c>
      <c r="G181" s="411">
        <f t="shared" si="19"/>
        <v>1179</v>
      </c>
      <c r="H181" s="440">
        <f t="shared" si="27"/>
        <v>81</v>
      </c>
      <c r="I181" s="401">
        <f t="shared" si="29"/>
        <v>81</v>
      </c>
      <c r="J181" s="440" t="str">
        <f t="shared" si="28"/>
        <v xml:space="preserve">EnvEna &lt;drb&gt; </v>
      </c>
      <c r="K181" s="161" t="str">
        <f t="shared" si="18"/>
        <v xml:space="preserve">  81,  // EnvEna &lt;drb&gt; </v>
      </c>
    </row>
    <row r="182" spans="2:11" x14ac:dyDescent="0.2">
      <c r="B182" s="421">
        <v>147</v>
      </c>
      <c r="C182" s="420" t="s">
        <v>197</v>
      </c>
      <c r="D182" s="420">
        <v>1457</v>
      </c>
      <c r="G182" s="411">
        <f t="shared" si="19"/>
        <v>1180</v>
      </c>
      <c r="H182" s="440">
        <f t="shared" si="27"/>
        <v>81</v>
      </c>
      <c r="I182" s="401">
        <f t="shared" si="29"/>
        <v>81</v>
      </c>
      <c r="J182" s="440" t="str">
        <f t="shared" si="28"/>
        <v xml:space="preserve">EnvEna &lt;drb&gt; </v>
      </c>
      <c r="K182" s="161" t="str">
        <f t="shared" si="18"/>
        <v xml:space="preserve">  81,  // EnvEna &lt;drb&gt; </v>
      </c>
    </row>
    <row r="183" spans="2:11" x14ac:dyDescent="0.2">
      <c r="B183" s="421">
        <v>148</v>
      </c>
      <c r="C183" s="420" t="s">
        <v>325</v>
      </c>
      <c r="D183" s="420">
        <v>1458</v>
      </c>
      <c r="G183" s="411">
        <f t="shared" si="19"/>
        <v>1181</v>
      </c>
      <c r="H183" s="440">
        <f t="shared" si="27"/>
        <v>81</v>
      </c>
      <c r="I183" s="401">
        <f t="shared" si="29"/>
        <v>81</v>
      </c>
      <c r="J183" s="440" t="str">
        <f t="shared" si="28"/>
        <v xml:space="preserve">EnvEna &lt;drb&gt; </v>
      </c>
      <c r="K183" s="161" t="str">
        <f t="shared" si="18"/>
        <v xml:space="preserve">  81,  // EnvEna &lt;drb&gt; </v>
      </c>
    </row>
    <row r="184" spans="2:11" x14ac:dyDescent="0.2">
      <c r="B184" s="421">
        <v>109</v>
      </c>
      <c r="C184" s="423" t="s">
        <v>1521</v>
      </c>
      <c r="D184" s="423">
        <v>1459</v>
      </c>
      <c r="G184" s="411">
        <f t="shared" si="19"/>
        <v>1182</v>
      </c>
      <c r="H184" s="440">
        <f t="shared" si="27"/>
        <v>81</v>
      </c>
      <c r="I184" s="401">
        <f t="shared" si="29"/>
        <v>81</v>
      </c>
      <c r="J184" s="440" t="str">
        <f t="shared" si="28"/>
        <v xml:space="preserve">EnvEna &lt;drb&gt; </v>
      </c>
      <c r="K184" s="161" t="str">
        <f t="shared" si="18"/>
        <v xml:space="preserve">  81,  // EnvEna &lt;drb&gt; </v>
      </c>
    </row>
    <row r="185" spans="2:11" x14ac:dyDescent="0.2">
      <c r="B185" s="421">
        <v>131</v>
      </c>
      <c r="C185" s="420" t="s">
        <v>384</v>
      </c>
      <c r="D185" s="420">
        <v>1480</v>
      </c>
      <c r="G185" s="411">
        <f t="shared" si="19"/>
        <v>1183</v>
      </c>
      <c r="H185" s="440">
        <f t="shared" si="27"/>
        <v>81</v>
      </c>
      <c r="I185" s="401">
        <f t="shared" si="29"/>
        <v>81</v>
      </c>
      <c r="J185" s="440" t="str">
        <f t="shared" si="28"/>
        <v xml:space="preserve">EnvEna &lt;drb&gt; </v>
      </c>
      <c r="K185" s="161" t="str">
        <f t="shared" si="18"/>
        <v xml:space="preserve">  81,  // EnvEna &lt;drb&gt; </v>
      </c>
    </row>
    <row r="186" spans="2:11" x14ac:dyDescent="0.2">
      <c r="B186" s="421">
        <v>132</v>
      </c>
      <c r="C186" s="420" t="s">
        <v>385</v>
      </c>
      <c r="D186" s="422">
        <v>1481</v>
      </c>
      <c r="G186" s="411">
        <f t="shared" si="19"/>
        <v>1184</v>
      </c>
      <c r="H186" s="440">
        <f t="shared" si="27"/>
        <v>81</v>
      </c>
      <c r="I186" s="401">
        <f t="shared" si="29"/>
        <v>81</v>
      </c>
      <c r="J186" s="440" t="str">
        <f t="shared" si="28"/>
        <v xml:space="preserve">EnvEna &lt;drb&gt; </v>
      </c>
      <c r="K186" s="161" t="str">
        <f t="shared" si="18"/>
        <v xml:space="preserve">  81,  // EnvEna &lt;drb&gt; </v>
      </c>
    </row>
    <row r="187" spans="2:11" x14ac:dyDescent="0.2">
      <c r="B187" s="421">
        <v>133</v>
      </c>
      <c r="C187" s="420" t="s">
        <v>386</v>
      </c>
      <c r="D187" s="422">
        <v>1482</v>
      </c>
      <c r="G187" s="411">
        <f t="shared" si="19"/>
        <v>1185</v>
      </c>
      <c r="H187" s="440">
        <f t="shared" si="27"/>
        <v>81</v>
      </c>
      <c r="I187" s="401">
        <f t="shared" si="29"/>
        <v>81</v>
      </c>
      <c r="J187" s="440" t="str">
        <f t="shared" si="28"/>
        <v xml:space="preserve">EnvEna &lt;drb&gt; </v>
      </c>
      <c r="K187" s="161" t="str">
        <f t="shared" si="18"/>
        <v xml:space="preserve">  81,  // EnvEna &lt;drb&gt; </v>
      </c>
    </row>
    <row r="188" spans="2:11" x14ac:dyDescent="0.2">
      <c r="B188" s="421">
        <v>134</v>
      </c>
      <c r="C188" s="420" t="s">
        <v>387</v>
      </c>
      <c r="D188" s="422">
        <v>1483</v>
      </c>
      <c r="G188" s="411">
        <f t="shared" si="19"/>
        <v>1186</v>
      </c>
      <c r="H188" s="440">
        <f t="shared" si="27"/>
        <v>81</v>
      </c>
      <c r="I188" s="401">
        <f t="shared" si="29"/>
        <v>81</v>
      </c>
      <c r="J188" s="440" t="str">
        <f t="shared" si="28"/>
        <v xml:space="preserve">EnvEna &lt;drb&gt; </v>
      </c>
      <c r="K188" s="161" t="str">
        <f t="shared" si="18"/>
        <v xml:space="preserve">  81,  // EnvEna &lt;drb&gt; </v>
      </c>
    </row>
    <row r="189" spans="2:11" x14ac:dyDescent="0.2">
      <c r="B189" s="421">
        <v>135</v>
      </c>
      <c r="C189" s="420" t="s">
        <v>388</v>
      </c>
      <c r="D189" s="422">
        <v>1484</v>
      </c>
      <c r="G189" s="411">
        <f t="shared" si="19"/>
        <v>1187</v>
      </c>
      <c r="H189" s="440">
        <f t="shared" si="27"/>
        <v>81</v>
      </c>
      <c r="I189" s="401">
        <f t="shared" si="29"/>
        <v>81</v>
      </c>
      <c r="J189" s="440" t="str">
        <f t="shared" si="28"/>
        <v xml:space="preserve">EnvEna &lt;drb&gt; </v>
      </c>
      <c r="K189" s="161" t="str">
        <f t="shared" si="18"/>
        <v xml:space="preserve">  81,  // EnvEna &lt;drb&gt; </v>
      </c>
    </row>
    <row r="190" spans="2:11" x14ac:dyDescent="0.2">
      <c r="B190" s="421">
        <v>137</v>
      </c>
      <c r="C190" s="420" t="s">
        <v>1863</v>
      </c>
      <c r="D190" s="420">
        <v>1486</v>
      </c>
      <c r="G190" s="411">
        <f t="shared" si="19"/>
        <v>1188</v>
      </c>
      <c r="H190" s="440">
        <v>255</v>
      </c>
      <c r="I190" s="440">
        <f t="shared" ref="I190:I253" si="30">IF(H190=H189,255,H190)</f>
        <v>255</v>
      </c>
      <c r="J190" s="440"/>
      <c r="K190" s="161" t="str">
        <f t="shared" si="18"/>
        <v xml:space="preserve">  255,  // </v>
      </c>
    </row>
    <row r="191" spans="2:11" x14ac:dyDescent="0.2">
      <c r="B191" s="421">
        <v>125</v>
      </c>
      <c r="C191" s="420" t="s">
        <v>1823</v>
      </c>
      <c r="D191" s="420">
        <v>1490</v>
      </c>
      <c r="G191" s="411">
        <f t="shared" si="19"/>
        <v>1189</v>
      </c>
      <c r="H191" s="440">
        <v>255</v>
      </c>
      <c r="I191" s="440">
        <f t="shared" si="30"/>
        <v>255</v>
      </c>
      <c r="J191" s="440"/>
      <c r="K191" s="161" t="str">
        <f t="shared" si="18"/>
        <v xml:space="preserve">  255,  // </v>
      </c>
    </row>
    <row r="192" spans="2:11" x14ac:dyDescent="0.2">
      <c r="B192" s="421">
        <v>124</v>
      </c>
      <c r="C192" s="420" t="s">
        <v>1825</v>
      </c>
      <c r="D192" s="420">
        <v>1491</v>
      </c>
      <c r="G192" s="411">
        <f t="shared" si="19"/>
        <v>1190</v>
      </c>
      <c r="H192" s="440">
        <v>255</v>
      </c>
      <c r="I192" s="440">
        <f t="shared" si="30"/>
        <v>255</v>
      </c>
      <c r="J192" s="440"/>
      <c r="K192" s="161" t="str">
        <f t="shared" si="18"/>
        <v xml:space="preserve">  255,  // </v>
      </c>
    </row>
    <row r="193" spans="2:11" x14ac:dyDescent="0.2">
      <c r="B193" s="421">
        <v>21</v>
      </c>
      <c r="C193" s="420" t="s">
        <v>1854</v>
      </c>
      <c r="D193" s="422">
        <v>1495</v>
      </c>
      <c r="G193" s="411">
        <f t="shared" si="19"/>
        <v>1191</v>
      </c>
      <c r="H193" s="440">
        <v>255</v>
      </c>
      <c r="I193" s="440">
        <f t="shared" si="30"/>
        <v>255</v>
      </c>
      <c r="J193" s="440"/>
      <c r="K193" s="161" t="str">
        <f t="shared" si="18"/>
        <v xml:space="preserve">  255,  // </v>
      </c>
    </row>
    <row r="194" spans="2:11" x14ac:dyDescent="0.2">
      <c r="B194" s="421">
        <v>22</v>
      </c>
      <c r="C194" s="420" t="s">
        <v>1484</v>
      </c>
      <c r="D194" s="422">
        <v>1509</v>
      </c>
      <c r="G194" s="413">
        <f t="shared" si="19"/>
        <v>1192</v>
      </c>
      <c r="H194" s="440">
        <v>255</v>
      </c>
      <c r="I194" s="440">
        <f t="shared" si="30"/>
        <v>255</v>
      </c>
      <c r="J194" s="440"/>
      <c r="K194" s="161" t="str">
        <f t="shared" si="18"/>
        <v xml:space="preserve">  255,  // </v>
      </c>
    </row>
    <row r="195" spans="2:11" x14ac:dyDescent="0.2">
      <c r="B195" s="421">
        <v>23</v>
      </c>
      <c r="C195" s="420" t="s">
        <v>2203</v>
      </c>
      <c r="D195" s="422">
        <v>1698</v>
      </c>
      <c r="G195" s="411">
        <f t="shared" si="19"/>
        <v>1193</v>
      </c>
      <c r="H195" s="440">
        <v>255</v>
      </c>
      <c r="I195" s="440">
        <f t="shared" si="30"/>
        <v>255</v>
      </c>
      <c r="J195" s="440"/>
      <c r="K195" s="161" t="str">
        <f t="shared" ref="K195:K258" si="31">CONCATENATE("  ",I195,",","  // ",J195)</f>
        <v xml:space="preserve">  255,  // </v>
      </c>
    </row>
    <row r="196" spans="2:11" x14ac:dyDescent="0.2">
      <c r="B196" s="425">
        <v>193</v>
      </c>
      <c r="C196" s="420" t="s">
        <v>1305</v>
      </c>
      <c r="D196" s="420" t="s">
        <v>876</v>
      </c>
      <c r="G196" s="411">
        <f t="shared" ref="G196:G257" si="32">G195+1</f>
        <v>1194</v>
      </c>
      <c r="H196" s="440">
        <v>255</v>
      </c>
      <c r="I196" s="440">
        <f t="shared" si="30"/>
        <v>255</v>
      </c>
      <c r="J196" s="440"/>
      <c r="K196" s="161" t="str">
        <f t="shared" si="31"/>
        <v xml:space="preserve">  255,  // </v>
      </c>
    </row>
    <row r="197" spans="2:11" x14ac:dyDescent="0.2">
      <c r="B197" s="426"/>
      <c r="C197" s="423"/>
      <c r="D197" s="421"/>
      <c r="G197" s="411">
        <f t="shared" si="32"/>
        <v>1195</v>
      </c>
      <c r="H197" s="440">
        <v>255</v>
      </c>
      <c r="I197" s="440">
        <f t="shared" si="30"/>
        <v>255</v>
      </c>
      <c r="J197" s="440"/>
      <c r="K197" s="161" t="str">
        <f t="shared" si="31"/>
        <v xml:space="preserve">  255,  // </v>
      </c>
    </row>
    <row r="198" spans="2:11" x14ac:dyDescent="0.2">
      <c r="G198" s="411">
        <f t="shared" si="32"/>
        <v>1196</v>
      </c>
      <c r="H198" s="440">
        <v>255</v>
      </c>
      <c r="I198" s="440">
        <f t="shared" si="30"/>
        <v>255</v>
      </c>
      <c r="J198" s="440"/>
      <c r="K198" s="161" t="str">
        <f t="shared" si="31"/>
        <v xml:space="preserve">  255,  // </v>
      </c>
    </row>
    <row r="199" spans="2:11" x14ac:dyDescent="0.2">
      <c r="G199" s="411">
        <f t="shared" si="32"/>
        <v>1197</v>
      </c>
      <c r="H199" s="440">
        <v>255</v>
      </c>
      <c r="I199" s="440">
        <f t="shared" si="30"/>
        <v>255</v>
      </c>
      <c r="J199" s="440"/>
      <c r="K199" s="161" t="str">
        <f t="shared" si="31"/>
        <v xml:space="preserve">  255,  // </v>
      </c>
    </row>
    <row r="200" spans="2:11" x14ac:dyDescent="0.2">
      <c r="G200" s="411">
        <f t="shared" si="32"/>
        <v>1198</v>
      </c>
      <c r="H200" s="440">
        <v>255</v>
      </c>
      <c r="I200" s="440">
        <f t="shared" si="30"/>
        <v>255</v>
      </c>
      <c r="J200" s="440"/>
      <c r="K200" s="161" t="str">
        <f t="shared" si="31"/>
        <v xml:space="preserve">  255,  // </v>
      </c>
    </row>
    <row r="201" spans="2:11" x14ac:dyDescent="0.2">
      <c r="G201" s="411">
        <f t="shared" si="32"/>
        <v>1199</v>
      </c>
      <c r="H201" s="440">
        <v>255</v>
      </c>
      <c r="I201" s="440">
        <f t="shared" si="30"/>
        <v>255</v>
      </c>
      <c r="J201" s="440"/>
      <c r="K201" s="161" t="str">
        <f t="shared" si="31"/>
        <v xml:space="preserve">  255,  // </v>
      </c>
    </row>
    <row r="202" spans="2:11" x14ac:dyDescent="0.2">
      <c r="G202" s="411">
        <f t="shared" si="32"/>
        <v>1200</v>
      </c>
      <c r="H202" s="440">
        <v>255</v>
      </c>
      <c r="I202" s="440">
        <f t="shared" si="30"/>
        <v>255</v>
      </c>
      <c r="J202" s="440"/>
      <c r="K202" s="161" t="str">
        <f t="shared" si="31"/>
        <v xml:space="preserve">  255,  // </v>
      </c>
    </row>
    <row r="203" spans="2:11" x14ac:dyDescent="0.2">
      <c r="G203" s="411">
        <f t="shared" si="32"/>
        <v>1201</v>
      </c>
      <c r="H203" s="440">
        <v>255</v>
      </c>
      <c r="I203" s="440">
        <f t="shared" si="30"/>
        <v>255</v>
      </c>
      <c r="J203" s="440"/>
      <c r="K203" s="161" t="str">
        <f t="shared" si="31"/>
        <v xml:space="preserve">  255,  // </v>
      </c>
    </row>
    <row r="204" spans="2:11" x14ac:dyDescent="0.2">
      <c r="G204" s="411">
        <f t="shared" si="32"/>
        <v>1202</v>
      </c>
      <c r="H204" s="440">
        <v>255</v>
      </c>
      <c r="I204" s="440">
        <f t="shared" si="30"/>
        <v>255</v>
      </c>
      <c r="J204" s="440"/>
      <c r="K204" s="161" t="str">
        <f t="shared" si="31"/>
        <v xml:space="preserve">  255,  // </v>
      </c>
    </row>
    <row r="205" spans="2:11" x14ac:dyDescent="0.2">
      <c r="G205" s="411">
        <f t="shared" si="32"/>
        <v>1203</v>
      </c>
      <c r="H205" s="440">
        <v>255</v>
      </c>
      <c r="I205" s="440">
        <f t="shared" si="30"/>
        <v>255</v>
      </c>
      <c r="J205" s="440"/>
      <c r="K205" s="161" t="str">
        <f t="shared" si="31"/>
        <v xml:space="preserve">  255,  // </v>
      </c>
    </row>
    <row r="206" spans="2:11" x14ac:dyDescent="0.2">
      <c r="G206" s="411">
        <f t="shared" si="32"/>
        <v>1204</v>
      </c>
      <c r="H206" s="440">
        <v>255</v>
      </c>
      <c r="I206" s="440">
        <f t="shared" si="30"/>
        <v>255</v>
      </c>
      <c r="J206" s="440"/>
      <c r="K206" s="161" t="str">
        <f t="shared" si="31"/>
        <v xml:space="preserve">  255,  // </v>
      </c>
    </row>
    <row r="207" spans="2:11" x14ac:dyDescent="0.2">
      <c r="G207" s="411">
        <f t="shared" si="32"/>
        <v>1205</v>
      </c>
      <c r="H207" s="440">
        <v>255</v>
      </c>
      <c r="I207" s="440">
        <f t="shared" si="30"/>
        <v>255</v>
      </c>
      <c r="J207" s="440"/>
      <c r="K207" s="161" t="str">
        <f t="shared" si="31"/>
        <v xml:space="preserve">  255,  // </v>
      </c>
    </row>
    <row r="208" spans="2:11" x14ac:dyDescent="0.2">
      <c r="G208" s="411">
        <f t="shared" si="32"/>
        <v>1206</v>
      </c>
      <c r="H208" s="440">
        <v>255</v>
      </c>
      <c r="I208" s="440">
        <f t="shared" si="30"/>
        <v>255</v>
      </c>
      <c r="J208" s="440"/>
      <c r="K208" s="161" t="str">
        <f t="shared" si="31"/>
        <v xml:space="preserve">  255,  // </v>
      </c>
    </row>
    <row r="209" spans="7:11" x14ac:dyDescent="0.2">
      <c r="G209" s="411">
        <f t="shared" si="32"/>
        <v>1207</v>
      </c>
      <c r="H209" s="440">
        <v>255</v>
      </c>
      <c r="I209" s="440">
        <f t="shared" si="30"/>
        <v>255</v>
      </c>
      <c r="J209" s="440"/>
      <c r="K209" s="161" t="str">
        <f t="shared" si="31"/>
        <v xml:space="preserve">  255,  // </v>
      </c>
    </row>
    <row r="210" spans="7:11" x14ac:dyDescent="0.2">
      <c r="G210" s="411">
        <f t="shared" si="32"/>
        <v>1208</v>
      </c>
      <c r="H210" s="440">
        <v>255</v>
      </c>
      <c r="I210" s="440">
        <f t="shared" si="30"/>
        <v>255</v>
      </c>
      <c r="J210" s="440"/>
      <c r="K210" s="161" t="str">
        <f t="shared" si="31"/>
        <v xml:space="preserve">  255,  // </v>
      </c>
    </row>
    <row r="211" spans="7:11" x14ac:dyDescent="0.2">
      <c r="G211" s="411">
        <f t="shared" si="32"/>
        <v>1209</v>
      </c>
      <c r="H211" s="440">
        <v>255</v>
      </c>
      <c r="I211" s="440">
        <f t="shared" si="30"/>
        <v>255</v>
      </c>
      <c r="J211" s="440"/>
      <c r="K211" s="161" t="str">
        <f t="shared" si="31"/>
        <v xml:space="preserve">  255,  // </v>
      </c>
    </row>
    <row r="212" spans="7:11" x14ac:dyDescent="0.2">
      <c r="G212" s="411">
        <f t="shared" si="32"/>
        <v>1210</v>
      </c>
      <c r="H212" s="440">
        <v>255</v>
      </c>
      <c r="I212" s="440">
        <f t="shared" si="30"/>
        <v>255</v>
      </c>
      <c r="J212" s="440"/>
      <c r="K212" s="161" t="str">
        <f t="shared" si="31"/>
        <v xml:space="preserve">  255,  // </v>
      </c>
    </row>
    <row r="213" spans="7:11" x14ac:dyDescent="0.2">
      <c r="G213" s="411">
        <f t="shared" si="32"/>
        <v>1211</v>
      </c>
      <c r="H213" s="440">
        <v>255</v>
      </c>
      <c r="I213" s="440">
        <f t="shared" si="30"/>
        <v>255</v>
      </c>
      <c r="J213" s="440"/>
      <c r="K213" s="161" t="str">
        <f t="shared" si="31"/>
        <v xml:space="preserve">  255,  // </v>
      </c>
    </row>
    <row r="214" spans="7:11" x14ac:dyDescent="0.2">
      <c r="G214" s="411">
        <f t="shared" si="32"/>
        <v>1212</v>
      </c>
      <c r="H214" s="440">
        <v>255</v>
      </c>
      <c r="I214" s="440">
        <f t="shared" si="30"/>
        <v>255</v>
      </c>
      <c r="J214" s="440"/>
      <c r="K214" s="161" t="str">
        <f t="shared" si="31"/>
        <v xml:space="preserve">  255,  // </v>
      </c>
    </row>
    <row r="215" spans="7:11" x14ac:dyDescent="0.2">
      <c r="G215" s="411">
        <f t="shared" si="32"/>
        <v>1213</v>
      </c>
      <c r="H215" s="440">
        <v>255</v>
      </c>
      <c r="I215" s="440">
        <f t="shared" si="30"/>
        <v>255</v>
      </c>
      <c r="J215" s="440"/>
      <c r="K215" s="161" t="str">
        <f t="shared" si="31"/>
        <v xml:space="preserve">  255,  // </v>
      </c>
    </row>
    <row r="216" spans="7:11" x14ac:dyDescent="0.2">
      <c r="G216" s="411">
        <f t="shared" si="32"/>
        <v>1214</v>
      </c>
      <c r="H216" s="440">
        <v>255</v>
      </c>
      <c r="I216" s="440">
        <f t="shared" si="30"/>
        <v>255</v>
      </c>
      <c r="J216" s="440"/>
      <c r="K216" s="161" t="str">
        <f t="shared" si="31"/>
        <v xml:space="preserve">  255,  // </v>
      </c>
    </row>
    <row r="217" spans="7:11" x14ac:dyDescent="0.2">
      <c r="G217" s="411">
        <f t="shared" si="32"/>
        <v>1215</v>
      </c>
      <c r="H217" s="440">
        <v>255</v>
      </c>
      <c r="I217" s="440">
        <f t="shared" si="30"/>
        <v>255</v>
      </c>
      <c r="J217" s="440"/>
      <c r="K217" s="161" t="str">
        <f t="shared" si="31"/>
        <v xml:space="preserve">  255,  // </v>
      </c>
    </row>
    <row r="218" spans="7:11" x14ac:dyDescent="0.2">
      <c r="G218" s="411">
        <f t="shared" si="32"/>
        <v>1216</v>
      </c>
      <c r="H218" s="440">
        <v>255</v>
      </c>
      <c r="I218" s="440">
        <f t="shared" si="30"/>
        <v>255</v>
      </c>
      <c r="J218" s="440"/>
      <c r="K218" s="161" t="str">
        <f t="shared" si="31"/>
        <v xml:space="preserve">  255,  // </v>
      </c>
    </row>
    <row r="219" spans="7:11" x14ac:dyDescent="0.2">
      <c r="G219" s="411">
        <f t="shared" si="32"/>
        <v>1217</v>
      </c>
      <c r="H219" s="440">
        <v>255</v>
      </c>
      <c r="I219" s="440">
        <f t="shared" si="30"/>
        <v>255</v>
      </c>
      <c r="J219" s="440"/>
      <c r="K219" s="161" t="str">
        <f t="shared" si="31"/>
        <v xml:space="preserve">  255,  // </v>
      </c>
    </row>
    <row r="220" spans="7:11" x14ac:dyDescent="0.2">
      <c r="G220" s="411">
        <f t="shared" si="32"/>
        <v>1218</v>
      </c>
      <c r="H220" s="440">
        <v>255</v>
      </c>
      <c r="I220" s="440">
        <f t="shared" si="30"/>
        <v>255</v>
      </c>
      <c r="J220" s="440"/>
      <c r="K220" s="161" t="str">
        <f t="shared" si="31"/>
        <v xml:space="preserve">  255,  // </v>
      </c>
    </row>
    <row r="221" spans="7:11" x14ac:dyDescent="0.2">
      <c r="G221" s="411">
        <f t="shared" si="32"/>
        <v>1219</v>
      </c>
      <c r="H221" s="440">
        <v>255</v>
      </c>
      <c r="I221" s="440">
        <f t="shared" si="30"/>
        <v>255</v>
      </c>
      <c r="J221" s="440"/>
      <c r="K221" s="161" t="str">
        <f t="shared" si="31"/>
        <v xml:space="preserve">  255,  // </v>
      </c>
    </row>
    <row r="222" spans="7:11" x14ac:dyDescent="0.2">
      <c r="G222" s="411">
        <f t="shared" si="32"/>
        <v>1220</v>
      </c>
      <c r="H222" s="440">
        <v>255</v>
      </c>
      <c r="I222" s="440">
        <f t="shared" si="30"/>
        <v>255</v>
      </c>
      <c r="J222" s="440"/>
      <c r="K222" s="161" t="str">
        <f t="shared" si="31"/>
        <v xml:space="preserve">  255,  // </v>
      </c>
    </row>
    <row r="223" spans="7:11" x14ac:dyDescent="0.2">
      <c r="G223" s="411">
        <f t="shared" si="32"/>
        <v>1221</v>
      </c>
      <c r="H223" s="440">
        <v>255</v>
      </c>
      <c r="I223" s="440">
        <f t="shared" si="30"/>
        <v>255</v>
      </c>
      <c r="J223" s="440"/>
      <c r="K223" s="161" t="str">
        <f t="shared" si="31"/>
        <v xml:space="preserve">  255,  // </v>
      </c>
    </row>
    <row r="224" spans="7:11" x14ac:dyDescent="0.2">
      <c r="G224" s="411">
        <f t="shared" si="32"/>
        <v>1222</v>
      </c>
      <c r="H224" s="440">
        <v>255</v>
      </c>
      <c r="I224" s="440">
        <f t="shared" si="30"/>
        <v>255</v>
      </c>
      <c r="J224" s="440"/>
      <c r="K224" s="161" t="str">
        <f t="shared" si="31"/>
        <v xml:space="preserve">  255,  // </v>
      </c>
    </row>
    <row r="225" spans="7:11" x14ac:dyDescent="0.2">
      <c r="G225" s="411">
        <f t="shared" si="32"/>
        <v>1223</v>
      </c>
      <c r="H225" s="440">
        <v>255</v>
      </c>
      <c r="I225" s="440">
        <f t="shared" si="30"/>
        <v>255</v>
      </c>
      <c r="J225" s="440"/>
      <c r="K225" s="161" t="str">
        <f t="shared" si="31"/>
        <v xml:space="preserve">  255,  // </v>
      </c>
    </row>
    <row r="226" spans="7:11" x14ac:dyDescent="0.2">
      <c r="G226" s="412">
        <f t="shared" si="32"/>
        <v>1224</v>
      </c>
      <c r="H226" s="440">
        <f t="shared" ref="H226:H289" si="33">LOOKUP(G226,D:D,B:B)</f>
        <v>57</v>
      </c>
      <c r="I226" s="440">
        <f t="shared" si="30"/>
        <v>57</v>
      </c>
      <c r="J226" s="440" t="str">
        <f t="shared" ref="J226:J248" si="34">LOOKUP(G226,D:D,C:C)</f>
        <v>UpperGM Prg 1</v>
      </c>
      <c r="K226" s="161" t="str">
        <f t="shared" si="31"/>
        <v xml:space="preserve">  57,  // UpperGM Prg 1</v>
      </c>
    </row>
    <row r="227" spans="7:11" x14ac:dyDescent="0.2">
      <c r="G227" s="411">
        <f t="shared" si="32"/>
        <v>1225</v>
      </c>
      <c r="H227" s="440">
        <f t="shared" si="33"/>
        <v>58</v>
      </c>
      <c r="I227" s="440">
        <f t="shared" si="30"/>
        <v>58</v>
      </c>
      <c r="J227" s="440" t="str">
        <f t="shared" si="34"/>
        <v>UpperGM Lvl 1</v>
      </c>
      <c r="K227" s="161" t="str">
        <f t="shared" si="31"/>
        <v xml:space="preserve">  58,  // UpperGM Lvl 1</v>
      </c>
    </row>
    <row r="228" spans="7:11" x14ac:dyDescent="0.2">
      <c r="G228" s="411">
        <f t="shared" si="32"/>
        <v>1226</v>
      </c>
      <c r="H228" s="440">
        <f t="shared" si="33"/>
        <v>59</v>
      </c>
      <c r="I228" s="440">
        <f t="shared" si="30"/>
        <v>59</v>
      </c>
      <c r="J228" s="440" t="str">
        <f t="shared" si="34"/>
        <v>UpperGM Hrm 1</v>
      </c>
      <c r="K228" s="161" t="str">
        <f t="shared" si="31"/>
        <v xml:space="preserve">  59,  // UpperGM Hrm 1</v>
      </c>
    </row>
    <row r="229" spans="7:11" x14ac:dyDescent="0.2">
      <c r="G229" s="411">
        <f t="shared" si="32"/>
        <v>1227</v>
      </c>
      <c r="H229" s="440">
        <f t="shared" si="33"/>
        <v>60</v>
      </c>
      <c r="I229" s="440">
        <f t="shared" si="30"/>
        <v>60</v>
      </c>
      <c r="J229" s="440" t="str">
        <f t="shared" si="34"/>
        <v>UpperGM Prg 2</v>
      </c>
      <c r="K229" s="161" t="str">
        <f t="shared" si="31"/>
        <v xml:space="preserve">  60,  // UpperGM Prg 2</v>
      </c>
    </row>
    <row r="230" spans="7:11" x14ac:dyDescent="0.2">
      <c r="G230" s="411">
        <f t="shared" si="32"/>
        <v>1228</v>
      </c>
      <c r="H230" s="440">
        <f t="shared" si="33"/>
        <v>61</v>
      </c>
      <c r="I230" s="440">
        <f t="shared" si="30"/>
        <v>61</v>
      </c>
      <c r="J230" s="440" t="str">
        <f t="shared" si="34"/>
        <v>UpperGM Lvl 2</v>
      </c>
      <c r="K230" s="161" t="str">
        <f t="shared" si="31"/>
        <v xml:space="preserve">  61,  // UpperGM Lvl 2</v>
      </c>
    </row>
    <row r="231" spans="7:11" x14ac:dyDescent="0.2">
      <c r="G231" s="411">
        <f t="shared" si="32"/>
        <v>1229</v>
      </c>
      <c r="H231" s="440">
        <f t="shared" si="33"/>
        <v>62</v>
      </c>
      <c r="I231" s="440">
        <f t="shared" si="30"/>
        <v>62</v>
      </c>
      <c r="J231" s="440" t="str">
        <f t="shared" si="34"/>
        <v>UpperGM Harm2</v>
      </c>
      <c r="K231" s="161" t="str">
        <f t="shared" si="31"/>
        <v xml:space="preserve">  62,  // UpperGM Harm2</v>
      </c>
    </row>
    <row r="232" spans="7:11" x14ac:dyDescent="0.2">
      <c r="G232" s="411">
        <f t="shared" si="32"/>
        <v>1230</v>
      </c>
      <c r="H232" s="440">
        <f t="shared" si="33"/>
        <v>63</v>
      </c>
      <c r="I232" s="440">
        <f t="shared" si="30"/>
        <v>63</v>
      </c>
      <c r="J232" s="440" t="str">
        <f t="shared" si="34"/>
        <v>UpperGM Detn2</v>
      </c>
      <c r="K232" s="161" t="str">
        <f t="shared" si="31"/>
        <v xml:space="preserve">  63,  // UpperGM Detn2</v>
      </c>
    </row>
    <row r="233" spans="7:11" x14ac:dyDescent="0.2">
      <c r="G233" s="411">
        <f t="shared" si="32"/>
        <v>1231</v>
      </c>
      <c r="H233" s="440">
        <f t="shared" si="33"/>
        <v>63</v>
      </c>
      <c r="I233" s="440">
        <f t="shared" si="30"/>
        <v>255</v>
      </c>
      <c r="J233" s="440" t="str">
        <f t="shared" si="34"/>
        <v>UpperGM Detn2</v>
      </c>
      <c r="K233" s="161" t="str">
        <f t="shared" si="31"/>
        <v xml:space="preserve">  255,  // UpperGM Detn2</v>
      </c>
    </row>
    <row r="234" spans="7:11" x14ac:dyDescent="0.2">
      <c r="G234" s="411">
        <f t="shared" si="32"/>
        <v>1232</v>
      </c>
      <c r="H234" s="440">
        <f t="shared" si="33"/>
        <v>82</v>
      </c>
      <c r="I234" s="440">
        <f t="shared" si="30"/>
        <v>82</v>
      </c>
      <c r="J234" s="440" t="str">
        <f t="shared" si="34"/>
        <v>LowerGM Prg 1</v>
      </c>
      <c r="K234" s="161" t="str">
        <f t="shared" si="31"/>
        <v xml:space="preserve">  82,  // LowerGM Prg 1</v>
      </c>
    </row>
    <row r="235" spans="7:11" x14ac:dyDescent="0.2">
      <c r="G235" s="411">
        <f t="shared" si="32"/>
        <v>1233</v>
      </c>
      <c r="H235" s="440">
        <f t="shared" si="33"/>
        <v>83</v>
      </c>
      <c r="I235" s="440">
        <f t="shared" si="30"/>
        <v>83</v>
      </c>
      <c r="J235" s="440" t="str">
        <f t="shared" si="34"/>
        <v>LowerGM Lvl 1</v>
      </c>
      <c r="K235" s="161" t="str">
        <f t="shared" si="31"/>
        <v xml:space="preserve">  83,  // LowerGM Lvl 1</v>
      </c>
    </row>
    <row r="236" spans="7:11" x14ac:dyDescent="0.2">
      <c r="G236" s="412">
        <f t="shared" si="32"/>
        <v>1234</v>
      </c>
      <c r="H236" s="440">
        <f t="shared" si="33"/>
        <v>84</v>
      </c>
      <c r="I236" s="440">
        <f t="shared" si="30"/>
        <v>84</v>
      </c>
      <c r="J236" s="440" t="str">
        <f t="shared" si="34"/>
        <v>LowerGM Harm1</v>
      </c>
      <c r="K236" s="161" t="str">
        <f t="shared" si="31"/>
        <v xml:space="preserve">  84,  // LowerGM Harm1</v>
      </c>
    </row>
    <row r="237" spans="7:11" x14ac:dyDescent="0.2">
      <c r="G237" s="411">
        <f t="shared" si="32"/>
        <v>1235</v>
      </c>
      <c r="H237" s="440">
        <f t="shared" si="33"/>
        <v>85</v>
      </c>
      <c r="I237" s="440">
        <f t="shared" si="30"/>
        <v>85</v>
      </c>
      <c r="J237" s="440" t="str">
        <f t="shared" si="34"/>
        <v>LowerGM Prg 2</v>
      </c>
      <c r="K237" s="161" t="str">
        <f t="shared" si="31"/>
        <v xml:space="preserve">  85,  // LowerGM Prg 2</v>
      </c>
    </row>
    <row r="238" spans="7:11" x14ac:dyDescent="0.2">
      <c r="G238" s="411">
        <f t="shared" si="32"/>
        <v>1236</v>
      </c>
      <c r="H238" s="440">
        <f t="shared" si="33"/>
        <v>86</v>
      </c>
      <c r="I238" s="440">
        <f t="shared" si="30"/>
        <v>86</v>
      </c>
      <c r="J238" s="440" t="str">
        <f t="shared" si="34"/>
        <v>LowerGM Lvl 2</v>
      </c>
      <c r="K238" s="161" t="str">
        <f t="shared" si="31"/>
        <v xml:space="preserve">  86,  // LowerGM Lvl 2</v>
      </c>
    </row>
    <row r="239" spans="7:11" x14ac:dyDescent="0.2">
      <c r="G239" s="411">
        <f t="shared" si="32"/>
        <v>1237</v>
      </c>
      <c r="H239" s="440">
        <f t="shared" si="33"/>
        <v>87</v>
      </c>
      <c r="I239" s="440">
        <f t="shared" si="30"/>
        <v>87</v>
      </c>
      <c r="J239" s="440" t="str">
        <f t="shared" si="34"/>
        <v>LowerGM Harm2</v>
      </c>
      <c r="K239" s="161" t="str">
        <f t="shared" si="31"/>
        <v xml:space="preserve">  87,  // LowerGM Harm2</v>
      </c>
    </row>
    <row r="240" spans="7:11" x14ac:dyDescent="0.2">
      <c r="G240" s="411">
        <f t="shared" si="32"/>
        <v>1238</v>
      </c>
      <c r="H240" s="440">
        <f t="shared" si="33"/>
        <v>88</v>
      </c>
      <c r="I240" s="440">
        <f t="shared" si="30"/>
        <v>88</v>
      </c>
      <c r="J240" s="440" t="str">
        <f t="shared" si="34"/>
        <v>LowerGM Detn2</v>
      </c>
      <c r="K240" s="161" t="str">
        <f t="shared" si="31"/>
        <v xml:space="preserve">  88,  // LowerGM Detn2</v>
      </c>
    </row>
    <row r="241" spans="7:11" x14ac:dyDescent="0.2">
      <c r="G241" s="411">
        <f t="shared" si="32"/>
        <v>1239</v>
      </c>
      <c r="H241" s="440">
        <f t="shared" si="33"/>
        <v>88</v>
      </c>
      <c r="I241" s="440">
        <f t="shared" si="30"/>
        <v>255</v>
      </c>
      <c r="J241" s="440" t="str">
        <f t="shared" si="34"/>
        <v>LowerGM Detn2</v>
      </c>
      <c r="K241" s="161" t="str">
        <f t="shared" si="31"/>
        <v xml:space="preserve">  255,  // LowerGM Detn2</v>
      </c>
    </row>
    <row r="242" spans="7:11" x14ac:dyDescent="0.2">
      <c r="G242" s="412">
        <f t="shared" si="32"/>
        <v>1240</v>
      </c>
      <c r="H242" s="440">
        <f t="shared" si="33"/>
        <v>98</v>
      </c>
      <c r="I242" s="440">
        <f t="shared" si="30"/>
        <v>98</v>
      </c>
      <c r="J242" s="440" t="str">
        <f t="shared" si="34"/>
        <v>PedalGM Prg 1</v>
      </c>
      <c r="K242" s="161" t="str">
        <f t="shared" si="31"/>
        <v xml:space="preserve">  98,  // PedalGM Prg 1</v>
      </c>
    </row>
    <row r="243" spans="7:11" x14ac:dyDescent="0.2">
      <c r="G243" s="411">
        <f t="shared" si="32"/>
        <v>1241</v>
      </c>
      <c r="H243" s="440">
        <f t="shared" si="33"/>
        <v>99</v>
      </c>
      <c r="I243" s="440">
        <f t="shared" si="30"/>
        <v>99</v>
      </c>
      <c r="J243" s="440" t="str">
        <f t="shared" si="34"/>
        <v>PedalGM Lvl 1</v>
      </c>
      <c r="K243" s="161" t="str">
        <f t="shared" si="31"/>
        <v xml:space="preserve">  99,  // PedalGM Lvl 1</v>
      </c>
    </row>
    <row r="244" spans="7:11" x14ac:dyDescent="0.2">
      <c r="G244" s="411">
        <f t="shared" si="32"/>
        <v>1242</v>
      </c>
      <c r="H244" s="440">
        <f t="shared" si="33"/>
        <v>100</v>
      </c>
      <c r="I244" s="440">
        <f t="shared" si="30"/>
        <v>100</v>
      </c>
      <c r="J244" s="440" t="str">
        <f t="shared" si="34"/>
        <v>PedalGM Harm1</v>
      </c>
      <c r="K244" s="161" t="str">
        <f t="shared" si="31"/>
        <v xml:space="preserve">  100,  // PedalGM Harm1</v>
      </c>
    </row>
    <row r="245" spans="7:11" x14ac:dyDescent="0.2">
      <c r="G245" s="411">
        <f t="shared" si="32"/>
        <v>1243</v>
      </c>
      <c r="H245" s="440">
        <f t="shared" si="33"/>
        <v>101</v>
      </c>
      <c r="I245" s="440">
        <f t="shared" si="30"/>
        <v>101</v>
      </c>
      <c r="J245" s="440" t="str">
        <f t="shared" si="34"/>
        <v>PedalGM Prg 2</v>
      </c>
      <c r="K245" s="161" t="str">
        <f t="shared" si="31"/>
        <v xml:space="preserve">  101,  // PedalGM Prg 2</v>
      </c>
    </row>
    <row r="246" spans="7:11" x14ac:dyDescent="0.2">
      <c r="G246" s="411">
        <f t="shared" si="32"/>
        <v>1244</v>
      </c>
      <c r="H246" s="440">
        <f t="shared" si="33"/>
        <v>102</v>
      </c>
      <c r="I246" s="440">
        <f t="shared" si="30"/>
        <v>102</v>
      </c>
      <c r="J246" s="440" t="str">
        <f t="shared" si="34"/>
        <v>PedalGM Lvl 2</v>
      </c>
      <c r="K246" s="161" t="str">
        <f t="shared" si="31"/>
        <v xml:space="preserve">  102,  // PedalGM Lvl 2</v>
      </c>
    </row>
    <row r="247" spans="7:11" x14ac:dyDescent="0.2">
      <c r="G247" s="411">
        <f t="shared" si="32"/>
        <v>1245</v>
      </c>
      <c r="H247" s="440">
        <f t="shared" si="33"/>
        <v>103</v>
      </c>
      <c r="I247" s="440">
        <f t="shared" si="30"/>
        <v>103</v>
      </c>
      <c r="J247" s="440" t="str">
        <f t="shared" si="34"/>
        <v>PedalGM Harm2</v>
      </c>
      <c r="K247" s="161" t="str">
        <f t="shared" si="31"/>
        <v xml:space="preserve">  103,  // PedalGM Harm2</v>
      </c>
    </row>
    <row r="248" spans="7:11" x14ac:dyDescent="0.2">
      <c r="G248" s="411">
        <f t="shared" si="32"/>
        <v>1246</v>
      </c>
      <c r="H248" s="440">
        <f t="shared" si="33"/>
        <v>104</v>
      </c>
      <c r="I248" s="440">
        <f t="shared" si="30"/>
        <v>104</v>
      </c>
      <c r="J248" s="440" t="str">
        <f t="shared" si="34"/>
        <v>PedalGM Detn2</v>
      </c>
      <c r="K248" s="161" t="str">
        <f t="shared" si="31"/>
        <v xml:space="preserve">  104,  // PedalGM Detn2</v>
      </c>
    </row>
    <row r="249" spans="7:11" x14ac:dyDescent="0.2">
      <c r="G249" s="411">
        <f t="shared" si="32"/>
        <v>1247</v>
      </c>
      <c r="H249" s="440">
        <f t="shared" si="33"/>
        <v>104</v>
      </c>
      <c r="I249" s="440">
        <f t="shared" si="30"/>
        <v>255</v>
      </c>
      <c r="J249" s="440"/>
      <c r="K249" s="161" t="str">
        <f t="shared" si="31"/>
        <v xml:space="preserve">  255,  // </v>
      </c>
    </row>
    <row r="250" spans="7:11" x14ac:dyDescent="0.2">
      <c r="G250" s="411">
        <f t="shared" si="32"/>
        <v>1248</v>
      </c>
      <c r="H250" s="440">
        <f t="shared" si="33"/>
        <v>104</v>
      </c>
      <c r="I250" s="440">
        <f t="shared" si="30"/>
        <v>255</v>
      </c>
      <c r="J250" s="440"/>
      <c r="K250" s="161" t="str">
        <f t="shared" si="31"/>
        <v xml:space="preserve">  255,  // </v>
      </c>
    </row>
    <row r="251" spans="7:11" x14ac:dyDescent="0.2">
      <c r="G251" s="411">
        <f t="shared" si="32"/>
        <v>1249</v>
      </c>
      <c r="H251" s="440">
        <f t="shared" si="33"/>
        <v>104</v>
      </c>
      <c r="I251" s="440">
        <f t="shared" si="30"/>
        <v>255</v>
      </c>
      <c r="J251" s="440"/>
      <c r="K251" s="161" t="str">
        <f t="shared" si="31"/>
        <v xml:space="preserve">  255,  // </v>
      </c>
    </row>
    <row r="252" spans="7:11" x14ac:dyDescent="0.2">
      <c r="G252" s="411">
        <f t="shared" si="32"/>
        <v>1250</v>
      </c>
      <c r="H252" s="440">
        <f t="shared" si="33"/>
        <v>104</v>
      </c>
      <c r="I252" s="440">
        <f t="shared" si="30"/>
        <v>255</v>
      </c>
      <c r="J252" s="440"/>
      <c r="K252" s="161" t="str">
        <f t="shared" si="31"/>
        <v xml:space="preserve">  255,  // </v>
      </c>
    </row>
    <row r="253" spans="7:11" x14ac:dyDescent="0.2">
      <c r="G253" s="411">
        <f t="shared" si="32"/>
        <v>1251</v>
      </c>
      <c r="H253" s="440">
        <f t="shared" si="33"/>
        <v>104</v>
      </c>
      <c r="I253" s="440">
        <f t="shared" si="30"/>
        <v>255</v>
      </c>
      <c r="J253" s="440"/>
      <c r="K253" s="161" t="str">
        <f t="shared" si="31"/>
        <v xml:space="preserve">  255,  // </v>
      </c>
    </row>
    <row r="254" spans="7:11" x14ac:dyDescent="0.2">
      <c r="G254" s="411">
        <f t="shared" si="32"/>
        <v>1252</v>
      </c>
      <c r="H254" s="440">
        <f t="shared" si="33"/>
        <v>104</v>
      </c>
      <c r="I254" s="440">
        <f t="shared" ref="I254:I317" si="35">IF(H254=H253,255,H254)</f>
        <v>255</v>
      </c>
      <c r="J254" s="440"/>
      <c r="K254" s="161" t="str">
        <f t="shared" si="31"/>
        <v xml:space="preserve">  255,  // </v>
      </c>
    </row>
    <row r="255" spans="7:11" x14ac:dyDescent="0.2">
      <c r="G255" s="411">
        <f t="shared" si="32"/>
        <v>1253</v>
      </c>
      <c r="H255" s="440">
        <f t="shared" si="33"/>
        <v>104</v>
      </c>
      <c r="I255" s="440">
        <f t="shared" si="35"/>
        <v>255</v>
      </c>
      <c r="J255" s="440"/>
      <c r="K255" s="161" t="str">
        <f t="shared" si="31"/>
        <v xml:space="preserve">  255,  // </v>
      </c>
    </row>
    <row r="256" spans="7:11" x14ac:dyDescent="0.2">
      <c r="G256" s="411">
        <f t="shared" si="32"/>
        <v>1254</v>
      </c>
      <c r="H256" s="440">
        <f t="shared" si="33"/>
        <v>104</v>
      </c>
      <c r="I256" s="440">
        <f t="shared" si="35"/>
        <v>255</v>
      </c>
      <c r="J256" s="440"/>
      <c r="K256" s="161" t="str">
        <f t="shared" si="31"/>
        <v xml:space="preserve">  255,  // </v>
      </c>
    </row>
    <row r="257" spans="7:11" x14ac:dyDescent="0.2">
      <c r="G257" s="411">
        <f t="shared" si="32"/>
        <v>1255</v>
      </c>
      <c r="H257" s="440">
        <f t="shared" si="33"/>
        <v>104</v>
      </c>
      <c r="I257" s="440">
        <f t="shared" si="35"/>
        <v>255</v>
      </c>
      <c r="J257" s="440"/>
      <c r="K257" s="161" t="str">
        <f t="shared" si="31"/>
        <v xml:space="preserve">  255,  // </v>
      </c>
    </row>
    <row r="258" spans="7:11" x14ac:dyDescent="0.2">
      <c r="G258" s="414">
        <v>1256</v>
      </c>
      <c r="H258" s="440">
        <f t="shared" si="33"/>
        <v>104</v>
      </c>
      <c r="I258" s="440">
        <f t="shared" si="35"/>
        <v>255</v>
      </c>
      <c r="J258" s="440"/>
      <c r="K258" s="161" t="str">
        <f t="shared" si="31"/>
        <v xml:space="preserve">  255,  // </v>
      </c>
    </row>
    <row r="259" spans="7:11" x14ac:dyDescent="0.2">
      <c r="G259" s="411">
        <f>G258+1</f>
        <v>1257</v>
      </c>
      <c r="H259" s="440">
        <f t="shared" si="33"/>
        <v>104</v>
      </c>
      <c r="I259" s="440">
        <f t="shared" si="35"/>
        <v>255</v>
      </c>
      <c r="J259" s="440"/>
      <c r="K259" s="161" t="str">
        <f t="shared" ref="K259:K322" si="36">CONCATENATE("  ",I259,",","  // ",J259)</f>
        <v xml:space="preserve">  255,  // </v>
      </c>
    </row>
    <row r="260" spans="7:11" x14ac:dyDescent="0.2">
      <c r="G260" s="411">
        <f t="shared" ref="G260:G323" si="37">G259+1</f>
        <v>1258</v>
      </c>
      <c r="H260" s="440">
        <f t="shared" si="33"/>
        <v>104</v>
      </c>
      <c r="I260" s="440">
        <f t="shared" si="35"/>
        <v>255</v>
      </c>
      <c r="J260" s="440"/>
      <c r="K260" s="161" t="str">
        <f t="shared" si="36"/>
        <v xml:space="preserve">  255,  // </v>
      </c>
    </row>
    <row r="261" spans="7:11" x14ac:dyDescent="0.2">
      <c r="G261" s="411">
        <f t="shared" si="37"/>
        <v>1259</v>
      </c>
      <c r="H261" s="440">
        <f t="shared" si="33"/>
        <v>104</v>
      </c>
      <c r="I261" s="440">
        <f t="shared" si="35"/>
        <v>255</v>
      </c>
      <c r="J261" s="440"/>
      <c r="K261" s="161" t="str">
        <f t="shared" si="36"/>
        <v xml:space="preserve">  255,  // </v>
      </c>
    </row>
    <row r="262" spans="7:11" x14ac:dyDescent="0.2">
      <c r="G262" s="411">
        <f t="shared" si="37"/>
        <v>1260</v>
      </c>
      <c r="H262" s="440">
        <f t="shared" si="33"/>
        <v>104</v>
      </c>
      <c r="I262" s="440">
        <f t="shared" si="35"/>
        <v>255</v>
      </c>
      <c r="J262" s="440"/>
      <c r="K262" s="161" t="str">
        <f t="shared" si="36"/>
        <v xml:space="preserve">  255,  // </v>
      </c>
    </row>
    <row r="263" spans="7:11" x14ac:dyDescent="0.2">
      <c r="G263" s="411">
        <f t="shared" si="37"/>
        <v>1261</v>
      </c>
      <c r="H263" s="440">
        <f t="shared" si="33"/>
        <v>104</v>
      </c>
      <c r="I263" s="440">
        <f t="shared" si="35"/>
        <v>255</v>
      </c>
      <c r="J263" s="440"/>
      <c r="K263" s="161" t="str">
        <f t="shared" si="36"/>
        <v xml:space="preserve">  255,  // </v>
      </c>
    </row>
    <row r="264" spans="7:11" x14ac:dyDescent="0.2">
      <c r="G264" s="411">
        <f t="shared" si="37"/>
        <v>1262</v>
      </c>
      <c r="H264" s="440">
        <f t="shared" si="33"/>
        <v>104</v>
      </c>
      <c r="I264" s="440">
        <f t="shared" si="35"/>
        <v>255</v>
      </c>
      <c r="J264" s="440"/>
      <c r="K264" s="161" t="str">
        <f t="shared" si="36"/>
        <v xml:space="preserve">  255,  // </v>
      </c>
    </row>
    <row r="265" spans="7:11" x14ac:dyDescent="0.2">
      <c r="G265" s="411">
        <f t="shared" si="37"/>
        <v>1263</v>
      </c>
      <c r="H265" s="440">
        <f t="shared" si="33"/>
        <v>104</v>
      </c>
      <c r="I265" s="440">
        <f t="shared" si="35"/>
        <v>255</v>
      </c>
      <c r="J265" s="440"/>
      <c r="K265" s="161" t="str">
        <f t="shared" si="36"/>
        <v xml:space="preserve">  255,  // </v>
      </c>
    </row>
    <row r="266" spans="7:11" x14ac:dyDescent="0.2">
      <c r="G266" s="412">
        <f t="shared" si="37"/>
        <v>1264</v>
      </c>
      <c r="H266" s="440">
        <f t="shared" si="33"/>
        <v>13</v>
      </c>
      <c r="I266" s="440">
        <f t="shared" si="35"/>
        <v>13</v>
      </c>
      <c r="J266" s="440" t="str">
        <f>LOOKUP(G266,D:D,C:C)</f>
        <v xml:space="preserve">UPR LWR Vibr </v>
      </c>
      <c r="K266" s="161" t="str">
        <f t="shared" si="36"/>
        <v xml:space="preserve">  13,  // UPR LWR Vibr </v>
      </c>
    </row>
    <row r="267" spans="7:11" x14ac:dyDescent="0.2">
      <c r="G267" s="411">
        <f t="shared" si="37"/>
        <v>1265</v>
      </c>
      <c r="H267" s="440">
        <f t="shared" si="33"/>
        <v>18</v>
      </c>
      <c r="I267" s="440">
        <f t="shared" si="35"/>
        <v>18</v>
      </c>
      <c r="J267" s="440" t="str">
        <f>LOOKUP(G267,D:D,C:C)</f>
        <v>Organ Preconf</v>
      </c>
      <c r="K267" s="161" t="str">
        <f t="shared" si="36"/>
        <v xml:space="preserve">  18,  // Organ Preconf</v>
      </c>
    </row>
    <row r="268" spans="7:11" x14ac:dyDescent="0.2">
      <c r="G268" s="415">
        <f t="shared" si="37"/>
        <v>1266</v>
      </c>
      <c r="H268" s="440">
        <f t="shared" si="33"/>
        <v>176</v>
      </c>
      <c r="I268" s="440">
        <f t="shared" si="35"/>
        <v>176</v>
      </c>
      <c r="J268" s="440" t="str">
        <f>LOOKUP(G268,D:D,C:C)</f>
        <v xml:space="preserve">Gen&amp;Vib Mode </v>
      </c>
      <c r="K268" s="161" t="str">
        <f t="shared" si="36"/>
        <v xml:space="preserve">  176,  // Gen&amp;Vib Mode </v>
      </c>
    </row>
    <row r="269" spans="7:11" x14ac:dyDescent="0.2">
      <c r="G269" s="411">
        <f t="shared" si="37"/>
        <v>1267</v>
      </c>
      <c r="H269" s="440">
        <f t="shared" si="33"/>
        <v>175</v>
      </c>
      <c r="I269" s="440">
        <f t="shared" si="35"/>
        <v>175</v>
      </c>
      <c r="J269" s="440" t="str">
        <f>LOOKUP(G269,D:D,C:C)</f>
        <v xml:space="preserve">Gating Mode  </v>
      </c>
      <c r="K269" s="161" t="str">
        <f t="shared" si="36"/>
        <v xml:space="preserve">  175,  // Gating Mode  </v>
      </c>
    </row>
    <row r="270" spans="7:11" x14ac:dyDescent="0.2">
      <c r="G270" s="411">
        <f t="shared" si="37"/>
        <v>1268</v>
      </c>
      <c r="H270" s="440">
        <f t="shared" si="33"/>
        <v>175</v>
      </c>
      <c r="I270" s="440">
        <f t="shared" si="35"/>
        <v>255</v>
      </c>
      <c r="J270" s="440" t="s">
        <v>809</v>
      </c>
      <c r="K270" s="161" t="str">
        <f t="shared" si="36"/>
        <v xml:space="preserve">  255,  //  </v>
      </c>
    </row>
    <row r="271" spans="7:11" x14ac:dyDescent="0.2">
      <c r="G271" s="411">
        <f t="shared" si="37"/>
        <v>1269</v>
      </c>
      <c r="H271" s="440">
        <f t="shared" si="33"/>
        <v>175</v>
      </c>
      <c r="I271" s="440">
        <f t="shared" si="35"/>
        <v>255</v>
      </c>
      <c r="J271" s="440" t="s">
        <v>809</v>
      </c>
      <c r="K271" s="161" t="str">
        <f t="shared" si="36"/>
        <v xml:space="preserve">  255,  //  </v>
      </c>
    </row>
    <row r="272" spans="7:11" x14ac:dyDescent="0.2">
      <c r="G272" s="411">
        <f t="shared" si="37"/>
        <v>1270</v>
      </c>
      <c r="H272" s="440">
        <f t="shared" si="33"/>
        <v>175</v>
      </c>
      <c r="I272" s="440">
        <f t="shared" si="35"/>
        <v>255</v>
      </c>
      <c r="J272" s="440" t="s">
        <v>809</v>
      </c>
      <c r="K272" s="161" t="str">
        <f t="shared" si="36"/>
        <v xml:space="preserve">  255,  //  </v>
      </c>
    </row>
    <row r="273" spans="7:11" x14ac:dyDescent="0.2">
      <c r="G273" s="411">
        <f t="shared" si="37"/>
        <v>1271</v>
      </c>
      <c r="H273" s="440">
        <f t="shared" si="33"/>
        <v>175</v>
      </c>
      <c r="I273" s="440">
        <f t="shared" si="35"/>
        <v>255</v>
      </c>
      <c r="J273" s="440" t="s">
        <v>809</v>
      </c>
      <c r="K273" s="161" t="str">
        <f t="shared" si="36"/>
        <v xml:space="preserve">  255,  //  </v>
      </c>
    </row>
    <row r="274" spans="7:11" x14ac:dyDescent="0.2">
      <c r="G274" s="412">
        <f t="shared" si="37"/>
        <v>1272</v>
      </c>
      <c r="H274" s="440">
        <f t="shared" si="33"/>
        <v>175</v>
      </c>
      <c r="I274" s="440">
        <f t="shared" si="35"/>
        <v>255</v>
      </c>
      <c r="J274" s="440" t="s">
        <v>809</v>
      </c>
      <c r="K274" s="161" t="str">
        <f t="shared" si="36"/>
        <v xml:space="preserve">  255,  //  </v>
      </c>
    </row>
    <row r="275" spans="7:11" x14ac:dyDescent="0.2">
      <c r="G275" s="411">
        <f t="shared" si="37"/>
        <v>1273</v>
      </c>
      <c r="H275" s="440">
        <f t="shared" si="33"/>
        <v>175</v>
      </c>
      <c r="I275" s="440">
        <f t="shared" si="35"/>
        <v>255</v>
      </c>
      <c r="J275" s="440" t="s">
        <v>809</v>
      </c>
      <c r="K275" s="161" t="str">
        <f t="shared" si="36"/>
        <v xml:space="preserve">  255,  //  </v>
      </c>
    </row>
    <row r="276" spans="7:11" x14ac:dyDescent="0.2">
      <c r="G276" s="411">
        <f t="shared" si="37"/>
        <v>1274</v>
      </c>
      <c r="H276" s="440">
        <f t="shared" si="33"/>
        <v>175</v>
      </c>
      <c r="I276" s="440">
        <f t="shared" si="35"/>
        <v>255</v>
      </c>
      <c r="J276" s="440" t="s">
        <v>809</v>
      </c>
      <c r="K276" s="161" t="str">
        <f t="shared" si="36"/>
        <v xml:space="preserve">  255,  //  </v>
      </c>
    </row>
    <row r="277" spans="7:11" x14ac:dyDescent="0.2">
      <c r="G277" s="411">
        <f t="shared" si="37"/>
        <v>1275</v>
      </c>
      <c r="H277" s="440">
        <f t="shared" si="33"/>
        <v>175</v>
      </c>
      <c r="I277" s="440">
        <f t="shared" si="35"/>
        <v>255</v>
      </c>
      <c r="J277" s="440" t="s">
        <v>809</v>
      </c>
      <c r="K277" s="161" t="str">
        <f t="shared" si="36"/>
        <v xml:space="preserve">  255,  //  </v>
      </c>
    </row>
    <row r="278" spans="7:11" x14ac:dyDescent="0.2">
      <c r="G278" s="411">
        <f t="shared" si="37"/>
        <v>1276</v>
      </c>
      <c r="H278" s="440">
        <f t="shared" si="33"/>
        <v>175</v>
      </c>
      <c r="I278" s="440">
        <f t="shared" si="35"/>
        <v>255</v>
      </c>
      <c r="J278" s="440" t="s">
        <v>809</v>
      </c>
      <c r="K278" s="161" t="str">
        <f t="shared" si="36"/>
        <v xml:space="preserve">  255,  //  </v>
      </c>
    </row>
    <row r="279" spans="7:11" x14ac:dyDescent="0.2">
      <c r="G279" s="411">
        <f t="shared" si="37"/>
        <v>1277</v>
      </c>
      <c r="H279" s="440">
        <f t="shared" si="33"/>
        <v>175</v>
      </c>
      <c r="I279" s="440">
        <f t="shared" si="35"/>
        <v>255</v>
      </c>
      <c r="J279" s="440" t="s">
        <v>809</v>
      </c>
      <c r="K279" s="161" t="str">
        <f t="shared" si="36"/>
        <v xml:space="preserve">  255,  //  </v>
      </c>
    </row>
    <row r="280" spans="7:11" x14ac:dyDescent="0.2">
      <c r="G280" s="411">
        <f t="shared" si="37"/>
        <v>1278</v>
      </c>
      <c r="H280" s="440">
        <f t="shared" si="33"/>
        <v>175</v>
      </c>
      <c r="I280" s="440">
        <f t="shared" si="35"/>
        <v>255</v>
      </c>
      <c r="J280" s="440" t="s">
        <v>809</v>
      </c>
      <c r="K280" s="161" t="str">
        <f t="shared" si="36"/>
        <v xml:space="preserve">  255,  //  </v>
      </c>
    </row>
    <row r="281" spans="7:11" x14ac:dyDescent="0.2">
      <c r="G281" s="411">
        <f t="shared" si="37"/>
        <v>1279</v>
      </c>
      <c r="H281" s="440">
        <f t="shared" si="33"/>
        <v>175</v>
      </c>
      <c r="I281" s="440">
        <f t="shared" si="35"/>
        <v>255</v>
      </c>
      <c r="J281" s="440" t="s">
        <v>809</v>
      </c>
      <c r="K281" s="161" t="str">
        <f t="shared" si="36"/>
        <v xml:space="preserve">  255,  //  </v>
      </c>
    </row>
    <row r="282" spans="7:11" x14ac:dyDescent="0.2">
      <c r="G282" s="411">
        <f t="shared" si="37"/>
        <v>1280</v>
      </c>
      <c r="H282" s="440">
        <f t="shared" si="33"/>
        <v>175</v>
      </c>
      <c r="I282" s="440">
        <f t="shared" si="35"/>
        <v>255</v>
      </c>
      <c r="J282" s="440" t="s">
        <v>809</v>
      </c>
      <c r="K282" s="161" t="str">
        <f t="shared" si="36"/>
        <v xml:space="preserve">  255,  //  </v>
      </c>
    </row>
    <row r="283" spans="7:11" x14ac:dyDescent="0.2">
      <c r="G283" s="411">
        <f t="shared" si="37"/>
        <v>1281</v>
      </c>
      <c r="H283" s="440">
        <f t="shared" si="33"/>
        <v>175</v>
      </c>
      <c r="I283" s="440">
        <f t="shared" si="35"/>
        <v>255</v>
      </c>
      <c r="J283" s="440" t="s">
        <v>809</v>
      </c>
      <c r="K283" s="161" t="str">
        <f t="shared" si="36"/>
        <v xml:space="preserve">  255,  //  </v>
      </c>
    </row>
    <row r="284" spans="7:11" x14ac:dyDescent="0.2">
      <c r="G284" s="411">
        <f t="shared" si="37"/>
        <v>1282</v>
      </c>
      <c r="H284" s="440">
        <f t="shared" si="33"/>
        <v>175</v>
      </c>
      <c r="I284" s="440">
        <f t="shared" si="35"/>
        <v>255</v>
      </c>
      <c r="J284" s="440" t="s">
        <v>809</v>
      </c>
      <c r="K284" s="161" t="str">
        <f t="shared" si="36"/>
        <v xml:space="preserve">  255,  //  </v>
      </c>
    </row>
    <row r="285" spans="7:11" x14ac:dyDescent="0.2">
      <c r="G285" s="411">
        <f t="shared" si="37"/>
        <v>1283</v>
      </c>
      <c r="H285" s="440">
        <f t="shared" si="33"/>
        <v>175</v>
      </c>
      <c r="I285" s="440">
        <f t="shared" si="35"/>
        <v>255</v>
      </c>
      <c r="J285" s="440" t="s">
        <v>809</v>
      </c>
      <c r="K285" s="161" t="str">
        <f t="shared" si="36"/>
        <v xml:space="preserve">  255,  //  </v>
      </c>
    </row>
    <row r="286" spans="7:11" x14ac:dyDescent="0.2">
      <c r="G286" s="411">
        <f t="shared" si="37"/>
        <v>1284</v>
      </c>
      <c r="H286" s="440">
        <f t="shared" si="33"/>
        <v>175</v>
      </c>
      <c r="I286" s="440">
        <f t="shared" si="35"/>
        <v>255</v>
      </c>
      <c r="J286" s="440" t="s">
        <v>809</v>
      </c>
      <c r="K286" s="161" t="str">
        <f t="shared" si="36"/>
        <v xml:space="preserve">  255,  //  </v>
      </c>
    </row>
    <row r="287" spans="7:11" x14ac:dyDescent="0.2">
      <c r="G287" s="411">
        <f t="shared" si="37"/>
        <v>1285</v>
      </c>
      <c r="H287" s="440">
        <f t="shared" si="33"/>
        <v>175</v>
      </c>
      <c r="I287" s="440">
        <f t="shared" si="35"/>
        <v>255</v>
      </c>
      <c r="J287" s="440" t="s">
        <v>809</v>
      </c>
      <c r="K287" s="161" t="str">
        <f t="shared" si="36"/>
        <v xml:space="preserve">  255,  //  </v>
      </c>
    </row>
    <row r="288" spans="7:11" x14ac:dyDescent="0.2">
      <c r="G288" s="411">
        <f t="shared" si="37"/>
        <v>1286</v>
      </c>
      <c r="H288" s="440">
        <f t="shared" si="33"/>
        <v>175</v>
      </c>
      <c r="I288" s="440">
        <f t="shared" si="35"/>
        <v>255</v>
      </c>
      <c r="J288" s="440" t="s">
        <v>809</v>
      </c>
      <c r="K288" s="161" t="str">
        <f t="shared" si="36"/>
        <v xml:space="preserve">  255,  //  </v>
      </c>
    </row>
    <row r="289" spans="7:11" x14ac:dyDescent="0.2">
      <c r="G289" s="411">
        <f t="shared" si="37"/>
        <v>1287</v>
      </c>
      <c r="H289" s="440">
        <f t="shared" si="33"/>
        <v>175</v>
      </c>
      <c r="I289" s="440">
        <f t="shared" si="35"/>
        <v>255</v>
      </c>
      <c r="J289" s="440" t="s">
        <v>809</v>
      </c>
      <c r="K289" s="161" t="str">
        <f t="shared" si="36"/>
        <v xml:space="preserve">  255,  //  </v>
      </c>
    </row>
    <row r="290" spans="7:11" x14ac:dyDescent="0.2">
      <c r="G290" s="412">
        <f t="shared" si="37"/>
        <v>1288</v>
      </c>
      <c r="H290" s="440">
        <f t="shared" ref="H290:H353" si="38">LOOKUP(G290,D:D,B:B)</f>
        <v>175</v>
      </c>
      <c r="I290" s="440">
        <f t="shared" si="35"/>
        <v>255</v>
      </c>
      <c r="J290" s="440" t="s">
        <v>809</v>
      </c>
      <c r="K290" s="161" t="str">
        <f t="shared" si="36"/>
        <v xml:space="preserve">  255,  //  </v>
      </c>
    </row>
    <row r="291" spans="7:11" x14ac:dyDescent="0.2">
      <c r="G291" s="411">
        <f t="shared" si="37"/>
        <v>1289</v>
      </c>
      <c r="H291" s="440">
        <f t="shared" si="38"/>
        <v>175</v>
      </c>
      <c r="I291" s="440">
        <f t="shared" si="35"/>
        <v>255</v>
      </c>
      <c r="J291" s="440" t="s">
        <v>809</v>
      </c>
      <c r="K291" s="161" t="str">
        <f t="shared" si="36"/>
        <v xml:space="preserve">  255,  //  </v>
      </c>
    </row>
    <row r="292" spans="7:11" x14ac:dyDescent="0.2">
      <c r="G292" s="411">
        <f t="shared" si="37"/>
        <v>1290</v>
      </c>
      <c r="H292" s="440">
        <f t="shared" si="38"/>
        <v>175</v>
      </c>
      <c r="I292" s="440">
        <f t="shared" si="35"/>
        <v>255</v>
      </c>
      <c r="J292" s="440" t="s">
        <v>809</v>
      </c>
      <c r="K292" s="161" t="str">
        <f t="shared" si="36"/>
        <v xml:space="preserve">  255,  //  </v>
      </c>
    </row>
    <row r="293" spans="7:11" x14ac:dyDescent="0.2">
      <c r="G293" s="411">
        <f t="shared" si="37"/>
        <v>1291</v>
      </c>
      <c r="H293" s="440">
        <f t="shared" si="38"/>
        <v>175</v>
      </c>
      <c r="I293" s="440">
        <f t="shared" si="35"/>
        <v>255</v>
      </c>
      <c r="J293" s="440" t="s">
        <v>809</v>
      </c>
      <c r="K293" s="161" t="str">
        <f t="shared" si="36"/>
        <v xml:space="preserve">  255,  //  </v>
      </c>
    </row>
    <row r="294" spans="7:11" x14ac:dyDescent="0.2">
      <c r="G294" s="411">
        <f t="shared" si="37"/>
        <v>1292</v>
      </c>
      <c r="H294" s="440">
        <f t="shared" si="38"/>
        <v>175</v>
      </c>
      <c r="I294" s="440">
        <f t="shared" si="35"/>
        <v>255</v>
      </c>
      <c r="J294" s="440" t="s">
        <v>809</v>
      </c>
      <c r="K294" s="161" t="str">
        <f t="shared" si="36"/>
        <v xml:space="preserve">  255,  //  </v>
      </c>
    </row>
    <row r="295" spans="7:11" x14ac:dyDescent="0.2">
      <c r="G295" s="411">
        <f t="shared" si="37"/>
        <v>1293</v>
      </c>
      <c r="H295" s="440">
        <f t="shared" si="38"/>
        <v>175</v>
      </c>
      <c r="I295" s="440">
        <f t="shared" si="35"/>
        <v>255</v>
      </c>
      <c r="J295" s="440" t="s">
        <v>809</v>
      </c>
      <c r="K295" s="161" t="str">
        <f t="shared" si="36"/>
        <v xml:space="preserve">  255,  //  </v>
      </c>
    </row>
    <row r="296" spans="7:11" x14ac:dyDescent="0.2">
      <c r="G296" s="411">
        <f t="shared" si="37"/>
        <v>1294</v>
      </c>
      <c r="H296" s="440">
        <f t="shared" si="38"/>
        <v>175</v>
      </c>
      <c r="I296" s="440">
        <f t="shared" si="35"/>
        <v>255</v>
      </c>
      <c r="J296" s="440" t="s">
        <v>809</v>
      </c>
      <c r="K296" s="161" t="str">
        <f t="shared" si="36"/>
        <v xml:space="preserve">  255,  //  </v>
      </c>
    </row>
    <row r="297" spans="7:11" x14ac:dyDescent="0.2">
      <c r="G297" s="411">
        <f t="shared" si="37"/>
        <v>1295</v>
      </c>
      <c r="H297" s="440">
        <f t="shared" si="38"/>
        <v>175</v>
      </c>
      <c r="I297" s="440">
        <f t="shared" si="35"/>
        <v>255</v>
      </c>
      <c r="J297" s="440" t="s">
        <v>809</v>
      </c>
      <c r="K297" s="161" t="str">
        <f t="shared" si="36"/>
        <v xml:space="preserve">  255,  //  </v>
      </c>
    </row>
    <row r="298" spans="7:11" x14ac:dyDescent="0.2">
      <c r="G298" s="411">
        <f t="shared" si="37"/>
        <v>1296</v>
      </c>
      <c r="H298" s="440">
        <f t="shared" si="38"/>
        <v>175</v>
      </c>
      <c r="I298" s="440">
        <f t="shared" si="35"/>
        <v>255</v>
      </c>
      <c r="J298" s="440" t="s">
        <v>809</v>
      </c>
      <c r="K298" s="161" t="str">
        <f t="shared" si="36"/>
        <v xml:space="preserve">  255,  //  </v>
      </c>
    </row>
    <row r="299" spans="7:11" x14ac:dyDescent="0.2">
      <c r="G299" s="411">
        <f t="shared" si="37"/>
        <v>1297</v>
      </c>
      <c r="H299" s="440">
        <f t="shared" si="38"/>
        <v>175</v>
      </c>
      <c r="I299" s="440">
        <f t="shared" si="35"/>
        <v>255</v>
      </c>
      <c r="J299" s="440" t="s">
        <v>809</v>
      </c>
      <c r="K299" s="161" t="str">
        <f t="shared" si="36"/>
        <v xml:space="preserve">  255,  //  </v>
      </c>
    </row>
    <row r="300" spans="7:11" x14ac:dyDescent="0.2">
      <c r="G300" s="411">
        <f t="shared" si="37"/>
        <v>1298</v>
      </c>
      <c r="H300" s="440">
        <f t="shared" si="38"/>
        <v>175</v>
      </c>
      <c r="I300" s="440">
        <f t="shared" si="35"/>
        <v>255</v>
      </c>
      <c r="J300" s="440" t="s">
        <v>809</v>
      </c>
      <c r="K300" s="161" t="str">
        <f t="shared" si="36"/>
        <v xml:space="preserve">  255,  //  </v>
      </c>
    </row>
    <row r="301" spans="7:11" x14ac:dyDescent="0.2">
      <c r="G301" s="411">
        <f t="shared" si="37"/>
        <v>1299</v>
      </c>
      <c r="H301" s="440">
        <f t="shared" si="38"/>
        <v>175</v>
      </c>
      <c r="I301" s="440">
        <f t="shared" si="35"/>
        <v>255</v>
      </c>
      <c r="J301" s="440" t="s">
        <v>809</v>
      </c>
      <c r="K301" s="161" t="str">
        <f t="shared" si="36"/>
        <v xml:space="preserve">  255,  //  </v>
      </c>
    </row>
    <row r="302" spans="7:11" x14ac:dyDescent="0.2">
      <c r="G302" s="411">
        <f t="shared" si="37"/>
        <v>1300</v>
      </c>
      <c r="H302" s="440">
        <f t="shared" si="38"/>
        <v>175</v>
      </c>
      <c r="I302" s="440">
        <f t="shared" si="35"/>
        <v>255</v>
      </c>
      <c r="J302" s="440" t="s">
        <v>809</v>
      </c>
      <c r="K302" s="161" t="str">
        <f t="shared" si="36"/>
        <v xml:space="preserve">  255,  //  </v>
      </c>
    </row>
    <row r="303" spans="7:11" x14ac:dyDescent="0.2">
      <c r="G303" s="411">
        <f t="shared" si="37"/>
        <v>1301</v>
      </c>
      <c r="H303" s="440">
        <f t="shared" si="38"/>
        <v>175</v>
      </c>
      <c r="I303" s="440">
        <f t="shared" si="35"/>
        <v>255</v>
      </c>
      <c r="J303" s="440" t="s">
        <v>809</v>
      </c>
      <c r="K303" s="161" t="str">
        <f t="shared" si="36"/>
        <v xml:space="preserve">  255,  //  </v>
      </c>
    </row>
    <row r="304" spans="7:11" x14ac:dyDescent="0.2">
      <c r="G304" s="411">
        <f t="shared" si="37"/>
        <v>1302</v>
      </c>
      <c r="H304" s="440">
        <f t="shared" si="38"/>
        <v>175</v>
      </c>
      <c r="I304" s="440">
        <f t="shared" si="35"/>
        <v>255</v>
      </c>
      <c r="J304" s="440" t="s">
        <v>809</v>
      </c>
      <c r="K304" s="161" t="str">
        <f t="shared" si="36"/>
        <v xml:space="preserve">  255,  //  </v>
      </c>
    </row>
    <row r="305" spans="7:11" x14ac:dyDescent="0.2">
      <c r="G305" s="411">
        <f t="shared" si="37"/>
        <v>1303</v>
      </c>
      <c r="H305" s="440">
        <f t="shared" si="38"/>
        <v>175</v>
      </c>
      <c r="I305" s="440">
        <f t="shared" si="35"/>
        <v>255</v>
      </c>
      <c r="J305" s="440" t="s">
        <v>809</v>
      </c>
      <c r="K305" s="161" t="str">
        <f t="shared" si="36"/>
        <v xml:space="preserve">  255,  //  </v>
      </c>
    </row>
    <row r="306" spans="7:11" x14ac:dyDescent="0.2">
      <c r="G306" s="411">
        <f t="shared" si="37"/>
        <v>1304</v>
      </c>
      <c r="H306" s="440">
        <f t="shared" si="38"/>
        <v>175</v>
      </c>
      <c r="I306" s="440">
        <f t="shared" si="35"/>
        <v>255</v>
      </c>
      <c r="J306" s="440" t="s">
        <v>809</v>
      </c>
      <c r="K306" s="161" t="str">
        <f t="shared" si="36"/>
        <v xml:space="preserve">  255,  //  </v>
      </c>
    </row>
    <row r="307" spans="7:11" x14ac:dyDescent="0.2">
      <c r="G307" s="411">
        <f t="shared" si="37"/>
        <v>1305</v>
      </c>
      <c r="H307" s="440">
        <f t="shared" si="38"/>
        <v>175</v>
      </c>
      <c r="I307" s="440">
        <f t="shared" si="35"/>
        <v>255</v>
      </c>
      <c r="J307" s="440" t="s">
        <v>809</v>
      </c>
      <c r="K307" s="161" t="str">
        <f t="shared" si="36"/>
        <v xml:space="preserve">  255,  //  </v>
      </c>
    </row>
    <row r="308" spans="7:11" x14ac:dyDescent="0.2">
      <c r="G308" s="411">
        <f t="shared" si="37"/>
        <v>1306</v>
      </c>
      <c r="H308" s="440">
        <f t="shared" si="38"/>
        <v>175</v>
      </c>
      <c r="I308" s="440">
        <f t="shared" si="35"/>
        <v>255</v>
      </c>
      <c r="J308" s="440" t="s">
        <v>809</v>
      </c>
      <c r="K308" s="161" t="str">
        <f t="shared" si="36"/>
        <v xml:space="preserve">  255,  //  </v>
      </c>
    </row>
    <row r="309" spans="7:11" x14ac:dyDescent="0.2">
      <c r="G309" s="411">
        <f t="shared" si="37"/>
        <v>1307</v>
      </c>
      <c r="H309" s="440">
        <f t="shared" si="38"/>
        <v>175</v>
      </c>
      <c r="I309" s="440">
        <f t="shared" si="35"/>
        <v>255</v>
      </c>
      <c r="J309" s="440" t="s">
        <v>809</v>
      </c>
      <c r="K309" s="161" t="str">
        <f t="shared" si="36"/>
        <v xml:space="preserve">  255,  //  </v>
      </c>
    </row>
    <row r="310" spans="7:11" x14ac:dyDescent="0.2">
      <c r="G310" s="411">
        <f t="shared" si="37"/>
        <v>1308</v>
      </c>
      <c r="H310" s="440">
        <f t="shared" si="38"/>
        <v>175</v>
      </c>
      <c r="I310" s="440">
        <f t="shared" si="35"/>
        <v>255</v>
      </c>
      <c r="J310" s="440" t="s">
        <v>809</v>
      </c>
      <c r="K310" s="161" t="str">
        <f t="shared" si="36"/>
        <v xml:space="preserve">  255,  //  </v>
      </c>
    </row>
    <row r="311" spans="7:11" x14ac:dyDescent="0.2">
      <c r="G311" s="411">
        <f t="shared" si="37"/>
        <v>1309</v>
      </c>
      <c r="H311" s="440">
        <f t="shared" si="38"/>
        <v>175</v>
      </c>
      <c r="I311" s="440">
        <f t="shared" si="35"/>
        <v>255</v>
      </c>
      <c r="J311" s="440" t="s">
        <v>809</v>
      </c>
      <c r="K311" s="161" t="str">
        <f t="shared" si="36"/>
        <v xml:space="preserve">  255,  //  </v>
      </c>
    </row>
    <row r="312" spans="7:11" x14ac:dyDescent="0.2">
      <c r="G312" s="411">
        <f t="shared" si="37"/>
        <v>1310</v>
      </c>
      <c r="H312" s="440">
        <f t="shared" si="38"/>
        <v>175</v>
      </c>
      <c r="I312" s="440">
        <f t="shared" si="35"/>
        <v>255</v>
      </c>
      <c r="J312" s="440" t="s">
        <v>809</v>
      </c>
      <c r="K312" s="161" t="str">
        <f t="shared" si="36"/>
        <v xml:space="preserve">  255,  //  </v>
      </c>
    </row>
    <row r="313" spans="7:11" x14ac:dyDescent="0.2">
      <c r="G313" s="411">
        <f t="shared" si="37"/>
        <v>1311</v>
      </c>
      <c r="H313" s="440">
        <f t="shared" si="38"/>
        <v>175</v>
      </c>
      <c r="I313" s="440">
        <f t="shared" si="35"/>
        <v>255</v>
      </c>
      <c r="J313" s="440" t="s">
        <v>809</v>
      </c>
      <c r="K313" s="161" t="str">
        <f t="shared" si="36"/>
        <v xml:space="preserve">  255,  //  </v>
      </c>
    </row>
    <row r="314" spans="7:11" x14ac:dyDescent="0.2">
      <c r="G314" s="411">
        <f t="shared" si="37"/>
        <v>1312</v>
      </c>
      <c r="H314" s="440">
        <f t="shared" si="38"/>
        <v>175</v>
      </c>
      <c r="I314" s="440">
        <f t="shared" si="35"/>
        <v>255</v>
      </c>
      <c r="J314" s="440" t="s">
        <v>809</v>
      </c>
      <c r="K314" s="161" t="str">
        <f t="shared" si="36"/>
        <v xml:space="preserve">  255,  //  </v>
      </c>
    </row>
    <row r="315" spans="7:11" x14ac:dyDescent="0.2">
      <c r="G315" s="411">
        <f t="shared" si="37"/>
        <v>1313</v>
      </c>
      <c r="H315" s="440">
        <f t="shared" si="38"/>
        <v>175</v>
      </c>
      <c r="I315" s="440">
        <f t="shared" si="35"/>
        <v>255</v>
      </c>
      <c r="J315" s="440" t="s">
        <v>809</v>
      </c>
      <c r="K315" s="161" t="str">
        <f t="shared" si="36"/>
        <v xml:space="preserve">  255,  //  </v>
      </c>
    </row>
    <row r="316" spans="7:11" x14ac:dyDescent="0.2">
      <c r="G316" s="411">
        <f t="shared" si="37"/>
        <v>1314</v>
      </c>
      <c r="H316" s="440">
        <f t="shared" si="38"/>
        <v>175</v>
      </c>
      <c r="I316" s="440">
        <f t="shared" si="35"/>
        <v>255</v>
      </c>
      <c r="J316" s="440" t="s">
        <v>809</v>
      </c>
      <c r="K316" s="161" t="str">
        <f t="shared" si="36"/>
        <v xml:space="preserve">  255,  //  </v>
      </c>
    </row>
    <row r="317" spans="7:11" x14ac:dyDescent="0.2">
      <c r="G317" s="411">
        <f t="shared" si="37"/>
        <v>1315</v>
      </c>
      <c r="H317" s="440">
        <f t="shared" si="38"/>
        <v>175</v>
      </c>
      <c r="I317" s="440">
        <f t="shared" si="35"/>
        <v>255</v>
      </c>
      <c r="J317" s="440" t="s">
        <v>809</v>
      </c>
      <c r="K317" s="161" t="str">
        <f t="shared" si="36"/>
        <v xml:space="preserve">  255,  //  </v>
      </c>
    </row>
    <row r="318" spans="7:11" x14ac:dyDescent="0.2">
      <c r="G318" s="411">
        <f t="shared" si="37"/>
        <v>1316</v>
      </c>
      <c r="H318" s="440">
        <f t="shared" si="38"/>
        <v>175</v>
      </c>
      <c r="I318" s="440">
        <f t="shared" ref="I318:I381" si="39">IF(H318=H317,255,H318)</f>
        <v>255</v>
      </c>
      <c r="J318" s="440" t="s">
        <v>809</v>
      </c>
      <c r="K318" s="161" t="str">
        <f t="shared" si="36"/>
        <v xml:space="preserve">  255,  //  </v>
      </c>
    </row>
    <row r="319" spans="7:11" x14ac:dyDescent="0.2">
      <c r="G319" s="411">
        <f t="shared" si="37"/>
        <v>1317</v>
      </c>
      <c r="H319" s="440">
        <f t="shared" si="38"/>
        <v>175</v>
      </c>
      <c r="I319" s="440">
        <f t="shared" si="39"/>
        <v>255</v>
      </c>
      <c r="J319" s="440" t="s">
        <v>809</v>
      </c>
      <c r="K319" s="161" t="str">
        <f t="shared" si="36"/>
        <v xml:space="preserve">  255,  //  </v>
      </c>
    </row>
    <row r="320" spans="7:11" x14ac:dyDescent="0.2">
      <c r="G320" s="411">
        <f t="shared" si="37"/>
        <v>1318</v>
      </c>
      <c r="H320" s="440">
        <f t="shared" si="38"/>
        <v>175</v>
      </c>
      <c r="I320" s="440">
        <f t="shared" si="39"/>
        <v>255</v>
      </c>
      <c r="J320" s="440" t="s">
        <v>809</v>
      </c>
      <c r="K320" s="161" t="str">
        <f t="shared" si="36"/>
        <v xml:space="preserve">  255,  //  </v>
      </c>
    </row>
    <row r="321" spans="7:11" x14ac:dyDescent="0.2">
      <c r="G321" s="411">
        <f t="shared" si="37"/>
        <v>1319</v>
      </c>
      <c r="H321" s="440">
        <f t="shared" si="38"/>
        <v>175</v>
      </c>
      <c r="I321" s="440">
        <f t="shared" si="39"/>
        <v>255</v>
      </c>
      <c r="J321" s="440" t="s">
        <v>809</v>
      </c>
      <c r="K321" s="161" t="str">
        <f t="shared" si="36"/>
        <v xml:space="preserve">  255,  //  </v>
      </c>
    </row>
    <row r="322" spans="7:11" x14ac:dyDescent="0.2">
      <c r="G322" s="412">
        <f t="shared" si="37"/>
        <v>1320</v>
      </c>
      <c r="H322" s="440">
        <f t="shared" si="38"/>
        <v>163</v>
      </c>
      <c r="I322" s="440">
        <f t="shared" si="39"/>
        <v>163</v>
      </c>
      <c r="J322" s="440" t="str">
        <f>LOOKUP(G322,D:D,C:C)</f>
        <v>VibCh PreEmph</v>
      </c>
      <c r="K322" s="161" t="str">
        <f t="shared" si="36"/>
        <v xml:space="preserve">  163,  // VibCh PreEmph</v>
      </c>
    </row>
    <row r="323" spans="7:11" x14ac:dyDescent="0.2">
      <c r="G323" s="411">
        <f t="shared" si="37"/>
        <v>1321</v>
      </c>
      <c r="H323" s="440">
        <f t="shared" si="38"/>
        <v>162</v>
      </c>
      <c r="I323" s="440">
        <f t="shared" si="39"/>
        <v>162</v>
      </c>
      <c r="J323" s="440" t="str">
        <f t="shared" ref="J323:J386" si="40">LOOKUP(G323,D:D,C:C)</f>
        <v xml:space="preserve">VibCh Age/AM </v>
      </c>
      <c r="K323" s="161" t="str">
        <f t="shared" ref="K323:K386" si="41">CONCATENATE("  ",I323,",","  // ",J323)</f>
        <v xml:space="preserve">  162,  // VibCh Age/AM </v>
      </c>
    </row>
    <row r="324" spans="7:11" x14ac:dyDescent="0.2">
      <c r="G324" s="411">
        <f t="shared" ref="G324:G387" si="42">G323+1</f>
        <v>1322</v>
      </c>
      <c r="H324" s="440">
        <f t="shared" si="38"/>
        <v>164</v>
      </c>
      <c r="I324" s="440">
        <f t="shared" si="39"/>
        <v>164</v>
      </c>
      <c r="J324" s="440" t="str">
        <f t="shared" si="40"/>
        <v>VibCh Feedbck</v>
      </c>
      <c r="K324" s="161" t="str">
        <f t="shared" si="41"/>
        <v xml:space="preserve">  164,  // VibCh Feedbck</v>
      </c>
    </row>
    <row r="325" spans="7:11" x14ac:dyDescent="0.2">
      <c r="G325" s="411">
        <f t="shared" si="42"/>
        <v>1323</v>
      </c>
      <c r="H325" s="440">
        <f t="shared" si="38"/>
        <v>165</v>
      </c>
      <c r="I325" s="440">
        <f t="shared" si="39"/>
        <v>165</v>
      </c>
      <c r="J325" s="440" t="str">
        <f t="shared" si="40"/>
        <v>VibCh Reflect</v>
      </c>
      <c r="K325" s="161" t="str">
        <f t="shared" si="41"/>
        <v xml:space="preserve">  165,  // VibCh Reflect</v>
      </c>
    </row>
    <row r="326" spans="7:11" x14ac:dyDescent="0.2">
      <c r="G326" s="411">
        <f t="shared" si="42"/>
        <v>1324</v>
      </c>
      <c r="H326" s="440">
        <f t="shared" si="38"/>
        <v>166</v>
      </c>
      <c r="I326" s="440">
        <f t="shared" si="39"/>
        <v>166</v>
      </c>
      <c r="J326" s="440" t="str">
        <f t="shared" si="40"/>
        <v>VibCh Respons</v>
      </c>
      <c r="K326" s="161" t="str">
        <f t="shared" si="41"/>
        <v xml:space="preserve">  166,  // VibCh Respons</v>
      </c>
    </row>
    <row r="327" spans="7:11" x14ac:dyDescent="0.2">
      <c r="G327" s="411">
        <f t="shared" si="42"/>
        <v>1325</v>
      </c>
      <c r="H327" s="440">
        <f t="shared" si="38"/>
        <v>161</v>
      </c>
      <c r="I327" s="440">
        <f t="shared" si="39"/>
        <v>161</v>
      </c>
      <c r="J327" s="440" t="str">
        <f t="shared" si="40"/>
        <v>VibCh PhaseLk</v>
      </c>
      <c r="K327" s="161" t="str">
        <f t="shared" si="41"/>
        <v xml:space="preserve">  161,  // VibCh PhaseLk</v>
      </c>
    </row>
    <row r="328" spans="7:11" x14ac:dyDescent="0.2">
      <c r="G328" s="411">
        <f t="shared" si="42"/>
        <v>1326</v>
      </c>
      <c r="H328" s="440">
        <f t="shared" si="38"/>
        <v>160</v>
      </c>
      <c r="I328" s="440">
        <f t="shared" si="39"/>
        <v>160</v>
      </c>
      <c r="J328" s="440" t="str">
        <f t="shared" si="40"/>
        <v xml:space="preserve">Scanner Gear </v>
      </c>
      <c r="K328" s="161" t="str">
        <f t="shared" si="41"/>
        <v xml:space="preserve">  160,  // Scanner Gear </v>
      </c>
    </row>
    <row r="329" spans="7:11" x14ac:dyDescent="0.2">
      <c r="G329" s="411">
        <f t="shared" si="42"/>
        <v>1327</v>
      </c>
      <c r="H329" s="440">
        <f t="shared" si="38"/>
        <v>168</v>
      </c>
      <c r="I329" s="440">
        <f t="shared" si="39"/>
        <v>168</v>
      </c>
      <c r="J329" s="440" t="str">
        <f t="shared" si="40"/>
        <v>Ch Bypass Lvl</v>
      </c>
      <c r="K329" s="161" t="str">
        <f t="shared" si="41"/>
        <v xml:space="preserve">  168,  // Ch Bypass Lvl</v>
      </c>
    </row>
    <row r="330" spans="7:11" x14ac:dyDescent="0.2">
      <c r="G330" s="411">
        <f t="shared" si="42"/>
        <v>1328</v>
      </c>
      <c r="H330" s="440">
        <f t="shared" si="38"/>
        <v>167</v>
      </c>
      <c r="I330" s="440">
        <f t="shared" si="39"/>
        <v>167</v>
      </c>
      <c r="J330" s="440" t="str">
        <f t="shared" si="40"/>
        <v>Ch ScannerLvl</v>
      </c>
      <c r="K330" s="161" t="str">
        <f t="shared" si="41"/>
        <v xml:space="preserve">  167,  // Ch ScannerLvl</v>
      </c>
    </row>
    <row r="331" spans="7:11" x14ac:dyDescent="0.2">
      <c r="G331" s="411">
        <f t="shared" si="42"/>
        <v>1329</v>
      </c>
      <c r="H331" s="440">
        <f t="shared" si="38"/>
        <v>169</v>
      </c>
      <c r="I331" s="440">
        <f t="shared" si="39"/>
        <v>169</v>
      </c>
      <c r="J331" s="440" t="str">
        <f t="shared" si="40"/>
        <v xml:space="preserve">Vib V1 Mod   </v>
      </c>
      <c r="K331" s="161" t="str">
        <f t="shared" si="41"/>
        <v xml:space="preserve">  169,  // Vib V1 Mod   </v>
      </c>
    </row>
    <row r="332" spans="7:11" x14ac:dyDescent="0.2">
      <c r="G332" s="411">
        <f t="shared" si="42"/>
        <v>1330</v>
      </c>
      <c r="H332" s="440">
        <f t="shared" si="38"/>
        <v>170</v>
      </c>
      <c r="I332" s="440">
        <f t="shared" si="39"/>
        <v>170</v>
      </c>
      <c r="J332" s="440" t="str">
        <f t="shared" si="40"/>
        <v xml:space="preserve">Vib C1 Mod   </v>
      </c>
      <c r="K332" s="161" t="str">
        <f t="shared" si="41"/>
        <v xml:space="preserve">  170,  // Vib C1 Mod   </v>
      </c>
    </row>
    <row r="333" spans="7:11" x14ac:dyDescent="0.2">
      <c r="G333" s="411">
        <f t="shared" si="42"/>
        <v>1331</v>
      </c>
      <c r="H333" s="440">
        <f t="shared" si="38"/>
        <v>171</v>
      </c>
      <c r="I333" s="440">
        <f t="shared" si="39"/>
        <v>171</v>
      </c>
      <c r="J333" s="440" t="str">
        <f t="shared" si="40"/>
        <v xml:space="preserve">Vib V2 Mod   </v>
      </c>
      <c r="K333" s="161" t="str">
        <f t="shared" si="41"/>
        <v xml:space="preserve">  171,  // Vib V2 Mod   </v>
      </c>
    </row>
    <row r="334" spans="7:11" x14ac:dyDescent="0.2">
      <c r="G334" s="411">
        <f t="shared" si="42"/>
        <v>1332</v>
      </c>
      <c r="H334" s="440">
        <f t="shared" si="38"/>
        <v>172</v>
      </c>
      <c r="I334" s="440">
        <f t="shared" si="39"/>
        <v>172</v>
      </c>
      <c r="J334" s="440" t="str">
        <f t="shared" si="40"/>
        <v xml:space="preserve">Vib C2 Mod   </v>
      </c>
      <c r="K334" s="161" t="str">
        <f t="shared" si="41"/>
        <v xml:space="preserve">  172,  // Vib C2 Mod   </v>
      </c>
    </row>
    <row r="335" spans="7:11" x14ac:dyDescent="0.2">
      <c r="G335" s="411">
        <f t="shared" si="42"/>
        <v>1333</v>
      </c>
      <c r="H335" s="440">
        <f t="shared" si="38"/>
        <v>173</v>
      </c>
      <c r="I335" s="440">
        <f t="shared" si="39"/>
        <v>173</v>
      </c>
      <c r="J335" s="440" t="str">
        <f t="shared" si="40"/>
        <v xml:space="preserve">Vib V3 Mod   </v>
      </c>
      <c r="K335" s="161" t="str">
        <f t="shared" si="41"/>
        <v xml:space="preserve">  173,  // Vib V3 Mod   </v>
      </c>
    </row>
    <row r="336" spans="7:11" x14ac:dyDescent="0.2">
      <c r="G336" s="411">
        <f t="shared" si="42"/>
        <v>1334</v>
      </c>
      <c r="H336" s="440">
        <f t="shared" si="38"/>
        <v>174</v>
      </c>
      <c r="I336" s="440">
        <f t="shared" si="39"/>
        <v>174</v>
      </c>
      <c r="J336" s="440" t="str">
        <f t="shared" si="40"/>
        <v xml:space="preserve">Vib C3 Mod   </v>
      </c>
      <c r="K336" s="161" t="str">
        <f t="shared" si="41"/>
        <v xml:space="preserve">  174,  // Vib C3 Mod   </v>
      </c>
    </row>
    <row r="337" spans="7:11" x14ac:dyDescent="0.2">
      <c r="G337" s="411">
        <f t="shared" si="42"/>
        <v>1335</v>
      </c>
      <c r="H337" s="440">
        <f t="shared" si="38"/>
        <v>174</v>
      </c>
      <c r="I337" s="440">
        <f t="shared" si="39"/>
        <v>255</v>
      </c>
      <c r="J337" s="440"/>
      <c r="K337" s="161" t="str">
        <f t="shared" si="41"/>
        <v xml:space="preserve">  255,  // </v>
      </c>
    </row>
    <row r="338" spans="7:11" x14ac:dyDescent="0.2">
      <c r="G338" s="412">
        <f t="shared" si="42"/>
        <v>1336</v>
      </c>
      <c r="H338" s="440">
        <f t="shared" si="38"/>
        <v>174</v>
      </c>
      <c r="I338" s="440">
        <f t="shared" si="39"/>
        <v>255</v>
      </c>
      <c r="J338" s="440"/>
      <c r="K338" s="161" t="str">
        <f t="shared" si="41"/>
        <v xml:space="preserve">  255,  // </v>
      </c>
    </row>
    <row r="339" spans="7:11" x14ac:dyDescent="0.2">
      <c r="G339" s="411">
        <f t="shared" si="42"/>
        <v>1337</v>
      </c>
      <c r="H339" s="440">
        <f t="shared" si="38"/>
        <v>174</v>
      </c>
      <c r="I339" s="440">
        <f t="shared" si="39"/>
        <v>255</v>
      </c>
      <c r="J339" s="440"/>
      <c r="K339" s="161" t="str">
        <f t="shared" si="41"/>
        <v xml:space="preserve">  255,  // </v>
      </c>
    </row>
    <row r="340" spans="7:11" x14ac:dyDescent="0.2">
      <c r="G340" s="411">
        <f t="shared" si="42"/>
        <v>1338</v>
      </c>
      <c r="H340" s="440">
        <f t="shared" si="38"/>
        <v>174</v>
      </c>
      <c r="I340" s="440">
        <f t="shared" si="39"/>
        <v>255</v>
      </c>
      <c r="J340" s="440"/>
      <c r="K340" s="161" t="str">
        <f t="shared" si="41"/>
        <v xml:space="preserve">  255,  // </v>
      </c>
    </row>
    <row r="341" spans="7:11" x14ac:dyDescent="0.2">
      <c r="G341" s="411">
        <f t="shared" si="42"/>
        <v>1339</v>
      </c>
      <c r="H341" s="440">
        <f t="shared" si="38"/>
        <v>174</v>
      </c>
      <c r="I341" s="440">
        <f t="shared" si="39"/>
        <v>255</v>
      </c>
      <c r="J341" s="440"/>
      <c r="K341" s="161" t="str">
        <f t="shared" si="41"/>
        <v xml:space="preserve">  255,  // </v>
      </c>
    </row>
    <row r="342" spans="7:11" x14ac:dyDescent="0.2">
      <c r="G342" s="411">
        <f t="shared" si="42"/>
        <v>1340</v>
      </c>
      <c r="H342" s="440">
        <f t="shared" si="38"/>
        <v>174</v>
      </c>
      <c r="I342" s="440">
        <f t="shared" si="39"/>
        <v>255</v>
      </c>
      <c r="J342" s="440"/>
      <c r="K342" s="161" t="str">
        <f t="shared" si="41"/>
        <v xml:space="preserve">  255,  // </v>
      </c>
    </row>
    <row r="343" spans="7:11" x14ac:dyDescent="0.2">
      <c r="G343" s="411">
        <f t="shared" si="42"/>
        <v>1341</v>
      </c>
      <c r="H343" s="440">
        <f t="shared" si="38"/>
        <v>174</v>
      </c>
      <c r="I343" s="440">
        <f t="shared" si="39"/>
        <v>255</v>
      </c>
      <c r="J343" s="440"/>
      <c r="K343" s="161" t="str">
        <f t="shared" si="41"/>
        <v xml:space="preserve">  255,  // </v>
      </c>
    </row>
    <row r="344" spans="7:11" x14ac:dyDescent="0.2">
      <c r="G344" s="411">
        <f t="shared" si="42"/>
        <v>1342</v>
      </c>
      <c r="H344" s="440">
        <f t="shared" si="38"/>
        <v>174</v>
      </c>
      <c r="I344" s="440">
        <f t="shared" si="39"/>
        <v>255</v>
      </c>
      <c r="J344" s="440"/>
      <c r="K344" s="161" t="str">
        <f t="shared" si="41"/>
        <v xml:space="preserve">  255,  // </v>
      </c>
    </row>
    <row r="345" spans="7:11" x14ac:dyDescent="0.2">
      <c r="G345" s="411">
        <f t="shared" si="42"/>
        <v>1343</v>
      </c>
      <c r="H345" s="440">
        <f t="shared" si="38"/>
        <v>174</v>
      </c>
      <c r="I345" s="440">
        <f t="shared" si="39"/>
        <v>255</v>
      </c>
      <c r="J345" s="440"/>
      <c r="K345" s="161" t="str">
        <f t="shared" si="41"/>
        <v xml:space="preserve">  255,  // </v>
      </c>
    </row>
    <row r="346" spans="7:11" x14ac:dyDescent="0.2">
      <c r="G346" s="411">
        <f t="shared" si="42"/>
        <v>1344</v>
      </c>
      <c r="H346" s="440">
        <f t="shared" si="38"/>
        <v>174</v>
      </c>
      <c r="I346" s="440">
        <f t="shared" si="39"/>
        <v>255</v>
      </c>
      <c r="J346" s="440"/>
      <c r="K346" s="161" t="str">
        <f t="shared" si="41"/>
        <v xml:space="preserve">  255,  // </v>
      </c>
    </row>
    <row r="347" spans="7:11" x14ac:dyDescent="0.2">
      <c r="G347" s="411">
        <f t="shared" si="42"/>
        <v>1345</v>
      </c>
      <c r="H347" s="440">
        <f t="shared" si="38"/>
        <v>174</v>
      </c>
      <c r="I347" s="440">
        <f t="shared" si="39"/>
        <v>255</v>
      </c>
      <c r="J347" s="440"/>
      <c r="K347" s="161" t="str">
        <f t="shared" si="41"/>
        <v xml:space="preserve">  255,  // </v>
      </c>
    </row>
    <row r="348" spans="7:11" x14ac:dyDescent="0.2">
      <c r="G348" s="411">
        <f t="shared" si="42"/>
        <v>1346</v>
      </c>
      <c r="H348" s="440">
        <f t="shared" si="38"/>
        <v>174</v>
      </c>
      <c r="I348" s="440">
        <f t="shared" si="39"/>
        <v>255</v>
      </c>
      <c r="J348" s="440"/>
      <c r="K348" s="161" t="str">
        <f t="shared" si="41"/>
        <v xml:space="preserve">  255,  // </v>
      </c>
    </row>
    <row r="349" spans="7:11" x14ac:dyDescent="0.2">
      <c r="G349" s="411">
        <f t="shared" si="42"/>
        <v>1347</v>
      </c>
      <c r="H349" s="440">
        <f t="shared" si="38"/>
        <v>174</v>
      </c>
      <c r="I349" s="440">
        <f t="shared" si="39"/>
        <v>255</v>
      </c>
      <c r="J349" s="440"/>
      <c r="K349" s="161" t="str">
        <f t="shared" si="41"/>
        <v xml:space="preserve">  255,  // </v>
      </c>
    </row>
    <row r="350" spans="7:11" x14ac:dyDescent="0.2">
      <c r="G350" s="411">
        <f t="shared" si="42"/>
        <v>1348</v>
      </c>
      <c r="H350" s="440">
        <f t="shared" si="38"/>
        <v>174</v>
      </c>
      <c r="I350" s="440">
        <f t="shared" si="39"/>
        <v>255</v>
      </c>
      <c r="J350" s="440"/>
      <c r="K350" s="161" t="str">
        <f t="shared" si="41"/>
        <v xml:space="preserve">  255,  // </v>
      </c>
    </row>
    <row r="351" spans="7:11" x14ac:dyDescent="0.2">
      <c r="G351" s="411">
        <f t="shared" si="42"/>
        <v>1349</v>
      </c>
      <c r="H351" s="440">
        <f t="shared" si="38"/>
        <v>174</v>
      </c>
      <c r="I351" s="440">
        <f t="shared" si="39"/>
        <v>255</v>
      </c>
      <c r="J351" s="440"/>
      <c r="K351" s="161" t="str">
        <f t="shared" si="41"/>
        <v xml:space="preserve">  255,  // </v>
      </c>
    </row>
    <row r="352" spans="7:11" x14ac:dyDescent="0.2">
      <c r="G352" s="411">
        <f t="shared" si="42"/>
        <v>1350</v>
      </c>
      <c r="H352" s="440">
        <f t="shared" si="38"/>
        <v>174</v>
      </c>
      <c r="I352" s="440">
        <f t="shared" si="39"/>
        <v>255</v>
      </c>
      <c r="J352" s="440"/>
      <c r="K352" s="161" t="str">
        <f t="shared" si="41"/>
        <v xml:space="preserve">  255,  // </v>
      </c>
    </row>
    <row r="353" spans="7:11" x14ac:dyDescent="0.2">
      <c r="G353" s="411">
        <f t="shared" si="42"/>
        <v>1351</v>
      </c>
      <c r="H353" s="440">
        <f t="shared" si="38"/>
        <v>174</v>
      </c>
      <c r="I353" s="440">
        <f t="shared" si="39"/>
        <v>255</v>
      </c>
      <c r="J353" s="440"/>
      <c r="K353" s="161" t="str">
        <f t="shared" si="41"/>
        <v xml:space="preserve">  255,  // </v>
      </c>
    </row>
    <row r="354" spans="7:11" x14ac:dyDescent="0.2">
      <c r="G354" s="412">
        <f t="shared" si="42"/>
        <v>1352</v>
      </c>
      <c r="H354" s="440">
        <f t="shared" ref="H354:H417" si="43">LOOKUP(G354,D:D,B:B)</f>
        <v>174</v>
      </c>
      <c r="I354" s="440">
        <f t="shared" si="39"/>
        <v>255</v>
      </c>
      <c r="J354" s="440"/>
      <c r="K354" s="161" t="str">
        <f t="shared" si="41"/>
        <v xml:space="preserve">  255,  // </v>
      </c>
    </row>
    <row r="355" spans="7:11" x14ac:dyDescent="0.2">
      <c r="G355" s="411">
        <f t="shared" si="42"/>
        <v>1353</v>
      </c>
      <c r="H355" s="440">
        <f t="shared" si="43"/>
        <v>152</v>
      </c>
      <c r="I355" s="440">
        <f t="shared" si="39"/>
        <v>152</v>
      </c>
      <c r="J355" s="440" t="str">
        <f t="shared" si="40"/>
        <v xml:space="preserve">Split Point  </v>
      </c>
      <c r="K355" s="161" t="str">
        <f t="shared" si="41"/>
        <v xml:space="preserve">  152,  // Split Point  </v>
      </c>
    </row>
    <row r="356" spans="7:11" x14ac:dyDescent="0.2">
      <c r="G356" s="411">
        <f t="shared" si="42"/>
        <v>1354</v>
      </c>
      <c r="H356" s="440">
        <f t="shared" si="43"/>
        <v>153</v>
      </c>
      <c r="I356" s="440">
        <f t="shared" si="39"/>
        <v>153</v>
      </c>
      <c r="J356" s="440" t="str">
        <f t="shared" si="40"/>
        <v xml:space="preserve">Split Mode   </v>
      </c>
      <c r="K356" s="161" t="str">
        <f t="shared" si="41"/>
        <v xml:space="preserve">  153,  // Split Mode   </v>
      </c>
    </row>
    <row r="357" spans="7:11" x14ac:dyDescent="0.2">
      <c r="G357" s="411">
        <f t="shared" si="42"/>
        <v>1355</v>
      </c>
      <c r="H357" s="440">
        <f t="shared" si="43"/>
        <v>149</v>
      </c>
      <c r="I357" s="440">
        <f t="shared" si="39"/>
        <v>149</v>
      </c>
      <c r="J357" s="440" t="str">
        <f t="shared" si="40"/>
        <v xml:space="preserve">KeybTranspos </v>
      </c>
      <c r="K357" s="161" t="str">
        <f t="shared" si="41"/>
        <v xml:space="preserve">  149,  // KeybTranspos </v>
      </c>
    </row>
    <row r="358" spans="7:11" x14ac:dyDescent="0.2">
      <c r="G358" s="411">
        <f t="shared" si="42"/>
        <v>1356</v>
      </c>
      <c r="H358" s="440">
        <f t="shared" si="43"/>
        <v>189</v>
      </c>
      <c r="I358" s="440">
        <f t="shared" si="39"/>
        <v>189</v>
      </c>
      <c r="J358" s="440" t="str">
        <f t="shared" si="40"/>
        <v>ContEarlyActn</v>
      </c>
      <c r="K358" s="161" t="str">
        <f t="shared" si="41"/>
        <v xml:space="preserve">  189,  // ContEarlyActn</v>
      </c>
    </row>
    <row r="359" spans="7:11" x14ac:dyDescent="0.2">
      <c r="G359" s="411">
        <f t="shared" si="42"/>
        <v>1357</v>
      </c>
      <c r="H359" s="440">
        <f t="shared" si="43"/>
        <v>190</v>
      </c>
      <c r="I359" s="440">
        <f t="shared" si="39"/>
        <v>190</v>
      </c>
      <c r="J359" s="440" t="str">
        <f t="shared" si="40"/>
        <v xml:space="preserve">No DB1 @Perc </v>
      </c>
      <c r="K359" s="161" t="str">
        <f t="shared" si="41"/>
        <v xml:space="preserve">  190,  // No DB1 @Perc </v>
      </c>
    </row>
    <row r="360" spans="7:11" x14ac:dyDescent="0.2">
      <c r="G360" s="411">
        <f t="shared" si="42"/>
        <v>1358</v>
      </c>
      <c r="H360" s="440">
        <f t="shared" si="43"/>
        <v>193</v>
      </c>
      <c r="I360" s="440">
        <f t="shared" si="39"/>
        <v>193</v>
      </c>
      <c r="J360" s="440" t="str">
        <f t="shared" si="40"/>
        <v>DB16 Foldback</v>
      </c>
      <c r="K360" s="161" t="str">
        <f t="shared" si="41"/>
        <v xml:space="preserve">  193,  // DB16 Foldback</v>
      </c>
    </row>
    <row r="361" spans="7:11" x14ac:dyDescent="0.2">
      <c r="G361" s="411">
        <f t="shared" si="42"/>
        <v>1359</v>
      </c>
      <c r="H361" s="440">
        <f t="shared" si="43"/>
        <v>192</v>
      </c>
      <c r="I361" s="440">
        <f t="shared" si="39"/>
        <v>192</v>
      </c>
      <c r="J361" s="440" t="str">
        <f t="shared" si="40"/>
        <v>High Foldback</v>
      </c>
      <c r="K361" s="161" t="str">
        <f t="shared" si="41"/>
        <v xml:space="preserve">  192,  // High Foldback</v>
      </c>
    </row>
    <row r="362" spans="7:11" x14ac:dyDescent="0.2">
      <c r="G362" s="411">
        <f t="shared" si="42"/>
        <v>1360</v>
      </c>
      <c r="H362" s="440">
        <f t="shared" si="43"/>
        <v>187</v>
      </c>
      <c r="I362" s="440">
        <f t="shared" si="39"/>
        <v>187</v>
      </c>
      <c r="J362" s="440" t="str">
        <f t="shared" si="40"/>
        <v>ContSpringFlx</v>
      </c>
      <c r="K362" s="161" t="str">
        <f t="shared" si="41"/>
        <v xml:space="preserve">  187,  // ContSpringFlx</v>
      </c>
    </row>
    <row r="363" spans="7:11" x14ac:dyDescent="0.2">
      <c r="G363" s="411">
        <f t="shared" si="42"/>
        <v>1361</v>
      </c>
      <c r="H363" s="440">
        <f t="shared" si="43"/>
        <v>188</v>
      </c>
      <c r="I363" s="440">
        <f t="shared" si="39"/>
        <v>188</v>
      </c>
      <c r="J363" s="440" t="str">
        <f t="shared" si="40"/>
        <v>ContSpringDmp</v>
      </c>
      <c r="K363" s="161" t="str">
        <f t="shared" si="41"/>
        <v xml:space="preserve">  188,  // ContSpringDmp</v>
      </c>
    </row>
    <row r="364" spans="7:11" x14ac:dyDescent="0.2">
      <c r="G364" s="411">
        <f t="shared" si="42"/>
        <v>1362</v>
      </c>
      <c r="H364" s="440">
        <f t="shared" si="43"/>
        <v>191</v>
      </c>
      <c r="I364" s="440">
        <f t="shared" si="39"/>
        <v>191</v>
      </c>
      <c r="J364" s="440" t="str">
        <f t="shared" si="40"/>
        <v>Perc@LiveOnly</v>
      </c>
      <c r="K364" s="161" t="str">
        <f t="shared" si="41"/>
        <v xml:space="preserve">  191,  // Perc@LiveOnly</v>
      </c>
    </row>
    <row r="365" spans="7:11" x14ac:dyDescent="0.2">
      <c r="G365" s="411">
        <f t="shared" si="42"/>
        <v>1363</v>
      </c>
      <c r="H365" s="440">
        <f t="shared" si="43"/>
        <v>191</v>
      </c>
      <c r="I365" s="440">
        <f t="shared" si="39"/>
        <v>255</v>
      </c>
      <c r="J365" s="440" t="str">
        <f t="shared" si="40"/>
        <v>Perc@LiveOnly</v>
      </c>
      <c r="K365" s="161" t="str">
        <f t="shared" si="41"/>
        <v xml:space="preserve">  255,  // Perc@LiveOnly</v>
      </c>
    </row>
    <row r="366" spans="7:11" x14ac:dyDescent="0.2">
      <c r="G366" s="411">
        <f t="shared" si="42"/>
        <v>1364</v>
      </c>
      <c r="H366" s="440">
        <f t="shared" si="43"/>
        <v>191</v>
      </c>
      <c r="I366" s="440">
        <f t="shared" si="39"/>
        <v>255</v>
      </c>
      <c r="J366" s="440" t="str">
        <f t="shared" si="40"/>
        <v>Perc@LiveOnly</v>
      </c>
      <c r="K366" s="161" t="str">
        <f t="shared" si="41"/>
        <v xml:space="preserve">  255,  // Perc@LiveOnly</v>
      </c>
    </row>
    <row r="367" spans="7:11" x14ac:dyDescent="0.2">
      <c r="G367" s="411">
        <f t="shared" si="42"/>
        <v>1365</v>
      </c>
      <c r="H367" s="440">
        <f t="shared" si="43"/>
        <v>191</v>
      </c>
      <c r="I367" s="440">
        <f t="shared" si="39"/>
        <v>255</v>
      </c>
      <c r="J367" s="440" t="str">
        <f t="shared" si="40"/>
        <v>Perc@LiveOnly</v>
      </c>
      <c r="K367" s="161" t="str">
        <f t="shared" si="41"/>
        <v xml:space="preserve">  255,  // Perc@LiveOnly</v>
      </c>
    </row>
    <row r="368" spans="7:11" x14ac:dyDescent="0.2">
      <c r="G368" s="411">
        <f t="shared" si="42"/>
        <v>1366</v>
      </c>
      <c r="H368" s="440">
        <f t="shared" si="43"/>
        <v>191</v>
      </c>
      <c r="I368" s="440">
        <f t="shared" si="39"/>
        <v>255</v>
      </c>
      <c r="J368" s="440" t="str">
        <f t="shared" si="40"/>
        <v>Perc@LiveOnly</v>
      </c>
      <c r="K368" s="161" t="str">
        <f t="shared" si="41"/>
        <v xml:space="preserve">  255,  // Perc@LiveOnly</v>
      </c>
    </row>
    <row r="369" spans="7:11" x14ac:dyDescent="0.2">
      <c r="G369" s="411">
        <f t="shared" si="42"/>
        <v>1367</v>
      </c>
      <c r="H369" s="440">
        <f t="shared" si="43"/>
        <v>191</v>
      </c>
      <c r="I369" s="440">
        <f t="shared" si="39"/>
        <v>255</v>
      </c>
      <c r="J369" s="440" t="str">
        <f t="shared" si="40"/>
        <v>Perc@LiveOnly</v>
      </c>
      <c r="K369" s="161" t="str">
        <f t="shared" si="41"/>
        <v xml:space="preserve">  255,  // Perc@LiveOnly</v>
      </c>
    </row>
    <row r="370" spans="7:11" x14ac:dyDescent="0.2">
      <c r="G370" s="412">
        <f t="shared" si="42"/>
        <v>1368</v>
      </c>
      <c r="H370" s="440">
        <f t="shared" si="43"/>
        <v>154</v>
      </c>
      <c r="I370" s="440">
        <f t="shared" si="39"/>
        <v>154</v>
      </c>
      <c r="J370" s="440" t="str">
        <f t="shared" si="40"/>
        <v xml:space="preserve">MIDI Channel </v>
      </c>
      <c r="K370" s="161" t="str">
        <f t="shared" si="41"/>
        <v xml:space="preserve">  154,  // MIDI Channel </v>
      </c>
    </row>
    <row r="371" spans="7:11" x14ac:dyDescent="0.2">
      <c r="G371" s="411">
        <f t="shared" si="42"/>
        <v>1369</v>
      </c>
      <c r="H371" s="440">
        <f t="shared" si="43"/>
        <v>155</v>
      </c>
      <c r="I371" s="440">
        <f t="shared" si="39"/>
        <v>155</v>
      </c>
      <c r="J371" s="440" t="str">
        <f t="shared" si="40"/>
        <v xml:space="preserve">MIDI Option  </v>
      </c>
      <c r="K371" s="161" t="str">
        <f t="shared" si="41"/>
        <v xml:space="preserve">  155,  // MIDI Option  </v>
      </c>
    </row>
    <row r="372" spans="7:11" x14ac:dyDescent="0.2">
      <c r="G372" s="411">
        <f t="shared" si="42"/>
        <v>1370</v>
      </c>
      <c r="H372" s="440">
        <f t="shared" si="43"/>
        <v>156</v>
      </c>
      <c r="I372" s="440">
        <f t="shared" si="39"/>
        <v>156</v>
      </c>
      <c r="J372" s="440" t="str">
        <f t="shared" si="40"/>
        <v xml:space="preserve">MIDI CC Set  </v>
      </c>
      <c r="K372" s="161" t="str">
        <f t="shared" si="41"/>
        <v xml:space="preserve">  156,  // MIDI CC Set  </v>
      </c>
    </row>
    <row r="373" spans="7:11" x14ac:dyDescent="0.2">
      <c r="G373" s="411">
        <f t="shared" si="42"/>
        <v>1371</v>
      </c>
      <c r="H373" s="440">
        <f t="shared" si="43"/>
        <v>157</v>
      </c>
      <c r="I373" s="440">
        <f t="shared" si="39"/>
        <v>157</v>
      </c>
      <c r="J373" s="440" t="str">
        <f t="shared" si="40"/>
        <v>MIDI Swell CC</v>
      </c>
      <c r="K373" s="161" t="str">
        <f t="shared" si="41"/>
        <v xml:space="preserve">  157,  // MIDI Swell CC</v>
      </c>
    </row>
    <row r="374" spans="7:11" x14ac:dyDescent="0.2">
      <c r="G374" s="411">
        <f t="shared" si="42"/>
        <v>1372</v>
      </c>
      <c r="H374" s="440">
        <f t="shared" si="43"/>
        <v>158</v>
      </c>
      <c r="I374" s="440">
        <f t="shared" si="39"/>
        <v>158</v>
      </c>
      <c r="J374" s="440" t="str">
        <f t="shared" si="40"/>
        <v>MIDI VolumeCC</v>
      </c>
      <c r="K374" s="161" t="str">
        <f t="shared" si="41"/>
        <v xml:space="preserve">  158,  // MIDI VolumeCC</v>
      </c>
    </row>
    <row r="375" spans="7:11" x14ac:dyDescent="0.2">
      <c r="G375" s="411">
        <f t="shared" si="42"/>
        <v>1373</v>
      </c>
      <c r="H375" s="440">
        <f t="shared" si="43"/>
        <v>150</v>
      </c>
      <c r="I375" s="440">
        <f t="shared" si="39"/>
        <v>150</v>
      </c>
      <c r="J375" s="440" t="str">
        <f t="shared" si="40"/>
        <v xml:space="preserve">Local On/Off </v>
      </c>
      <c r="K375" s="161" t="str">
        <f t="shared" si="41"/>
        <v xml:space="preserve">  150,  // Local On/Off </v>
      </c>
    </row>
    <row r="376" spans="7:11" x14ac:dyDescent="0.2">
      <c r="G376" s="411">
        <f t="shared" si="42"/>
        <v>1374</v>
      </c>
      <c r="H376" s="440">
        <f t="shared" si="43"/>
        <v>159</v>
      </c>
      <c r="I376" s="440">
        <f t="shared" si="39"/>
        <v>159</v>
      </c>
      <c r="J376" s="440" t="str">
        <f t="shared" si="40"/>
        <v>MIDI PresetCC</v>
      </c>
      <c r="K376" s="161" t="str">
        <f t="shared" si="41"/>
        <v xml:space="preserve">  159,  // MIDI PresetCC</v>
      </c>
    </row>
    <row r="377" spans="7:11" x14ac:dyDescent="0.2">
      <c r="G377" s="411">
        <f t="shared" si="42"/>
        <v>1375</v>
      </c>
      <c r="H377" s="440">
        <f t="shared" si="43"/>
        <v>159</v>
      </c>
      <c r="I377" s="440">
        <f t="shared" si="39"/>
        <v>255</v>
      </c>
      <c r="J377" s="440"/>
      <c r="K377" s="161" t="str">
        <f t="shared" si="41"/>
        <v xml:space="preserve">  255,  // </v>
      </c>
    </row>
    <row r="378" spans="7:11" x14ac:dyDescent="0.2">
      <c r="G378" s="411">
        <f t="shared" si="42"/>
        <v>1376</v>
      </c>
      <c r="H378" s="440">
        <f t="shared" si="43"/>
        <v>159</v>
      </c>
      <c r="I378" s="440">
        <f t="shared" si="39"/>
        <v>255</v>
      </c>
      <c r="J378" s="440"/>
      <c r="K378" s="161" t="str">
        <f t="shared" si="41"/>
        <v xml:space="preserve">  255,  // </v>
      </c>
    </row>
    <row r="379" spans="7:11" x14ac:dyDescent="0.2">
      <c r="G379" s="411">
        <f t="shared" si="42"/>
        <v>1377</v>
      </c>
      <c r="H379" s="440">
        <f t="shared" si="43"/>
        <v>159</v>
      </c>
      <c r="I379" s="440">
        <f t="shared" si="39"/>
        <v>255</v>
      </c>
      <c r="J379" s="440"/>
      <c r="K379" s="161" t="str">
        <f t="shared" si="41"/>
        <v xml:space="preserve">  255,  // </v>
      </c>
    </row>
    <row r="380" spans="7:11" x14ac:dyDescent="0.2">
      <c r="G380" s="411">
        <f t="shared" si="42"/>
        <v>1378</v>
      </c>
      <c r="H380" s="440">
        <f t="shared" si="43"/>
        <v>159</v>
      </c>
      <c r="I380" s="440">
        <f t="shared" si="39"/>
        <v>255</v>
      </c>
      <c r="J380" s="440"/>
      <c r="K380" s="161" t="str">
        <f t="shared" si="41"/>
        <v xml:space="preserve">  255,  // </v>
      </c>
    </row>
    <row r="381" spans="7:11" x14ac:dyDescent="0.2">
      <c r="G381" s="411">
        <f t="shared" si="42"/>
        <v>1379</v>
      </c>
      <c r="H381" s="440">
        <f t="shared" si="43"/>
        <v>159</v>
      </c>
      <c r="I381" s="440">
        <f t="shared" si="39"/>
        <v>255</v>
      </c>
      <c r="J381" s="440"/>
      <c r="K381" s="161" t="str">
        <f t="shared" si="41"/>
        <v xml:space="preserve">  255,  // </v>
      </c>
    </row>
    <row r="382" spans="7:11" x14ac:dyDescent="0.2">
      <c r="G382" s="411">
        <f t="shared" si="42"/>
        <v>1380</v>
      </c>
      <c r="H382" s="440">
        <f t="shared" si="43"/>
        <v>159</v>
      </c>
      <c r="I382" s="440">
        <f t="shared" ref="I382:I445" si="44">IF(H382=H381,255,H382)</f>
        <v>255</v>
      </c>
      <c r="J382" s="440"/>
      <c r="K382" s="161" t="str">
        <f t="shared" si="41"/>
        <v xml:space="preserve">  255,  // </v>
      </c>
    </row>
    <row r="383" spans="7:11" x14ac:dyDescent="0.2">
      <c r="G383" s="411">
        <f t="shared" si="42"/>
        <v>1381</v>
      </c>
      <c r="H383" s="440">
        <f t="shared" si="43"/>
        <v>159</v>
      </c>
      <c r="I383" s="440">
        <f t="shared" si="44"/>
        <v>255</v>
      </c>
      <c r="J383" s="440"/>
      <c r="K383" s="161" t="str">
        <f t="shared" si="41"/>
        <v xml:space="preserve">  255,  // </v>
      </c>
    </row>
    <row r="384" spans="7:11" x14ac:dyDescent="0.2">
      <c r="G384" s="411">
        <f t="shared" si="42"/>
        <v>1382</v>
      </c>
      <c r="H384" s="440">
        <f t="shared" si="43"/>
        <v>159</v>
      </c>
      <c r="I384" s="440">
        <f t="shared" si="44"/>
        <v>255</v>
      </c>
      <c r="J384" s="440"/>
      <c r="K384" s="161" t="str">
        <f t="shared" si="41"/>
        <v xml:space="preserve">  255,  // </v>
      </c>
    </row>
    <row r="385" spans="7:11" x14ac:dyDescent="0.2">
      <c r="G385" s="411">
        <f t="shared" si="42"/>
        <v>1383</v>
      </c>
      <c r="H385" s="440">
        <f t="shared" si="43"/>
        <v>159</v>
      </c>
      <c r="I385" s="440">
        <f t="shared" si="44"/>
        <v>255</v>
      </c>
      <c r="J385" s="440"/>
      <c r="K385" s="161" t="str">
        <f t="shared" si="41"/>
        <v xml:space="preserve">  255,  // </v>
      </c>
    </row>
    <row r="386" spans="7:11" x14ac:dyDescent="0.2">
      <c r="G386" s="412">
        <f t="shared" si="42"/>
        <v>1384</v>
      </c>
      <c r="H386" s="440">
        <f t="shared" si="43"/>
        <v>177</v>
      </c>
      <c r="I386" s="440">
        <f t="shared" si="44"/>
        <v>177</v>
      </c>
      <c r="J386" s="440" t="str">
        <f t="shared" si="40"/>
        <v xml:space="preserve">Swell Type   </v>
      </c>
      <c r="K386" s="161" t="str">
        <f t="shared" si="41"/>
        <v xml:space="preserve">  177,  // Swell Type   </v>
      </c>
    </row>
    <row r="387" spans="7:11" x14ac:dyDescent="0.2">
      <c r="G387" s="411">
        <f t="shared" si="42"/>
        <v>1385</v>
      </c>
      <c r="H387" s="440">
        <f t="shared" si="43"/>
        <v>178</v>
      </c>
      <c r="I387" s="440">
        <f t="shared" si="44"/>
        <v>178</v>
      </c>
      <c r="J387" s="440" t="str">
        <f t="shared" ref="J387:J397" si="45">LOOKUP(G387,D:D,C:C)</f>
        <v>TG SpreadType</v>
      </c>
      <c r="K387" s="161" t="str">
        <f t="shared" ref="K387:K450" si="46">CONCATENATE("  ",I387,",","  // ",J387)</f>
        <v xml:space="preserve">  178,  // TG SpreadType</v>
      </c>
    </row>
    <row r="388" spans="7:11" x14ac:dyDescent="0.2">
      <c r="G388" s="411">
        <f t="shared" ref="G388:G451" si="47">G387+1</f>
        <v>1386</v>
      </c>
      <c r="H388" s="440">
        <f t="shared" si="43"/>
        <v>179</v>
      </c>
      <c r="I388" s="440">
        <f t="shared" si="44"/>
        <v>179</v>
      </c>
      <c r="J388" s="440" t="str">
        <f t="shared" si="45"/>
        <v xml:space="preserve">TG Size      </v>
      </c>
      <c r="K388" s="161" t="str">
        <f t="shared" si="46"/>
        <v xml:space="preserve">  179,  // TG Size      </v>
      </c>
    </row>
    <row r="389" spans="7:11" x14ac:dyDescent="0.2">
      <c r="G389" s="411">
        <f t="shared" si="47"/>
        <v>1387</v>
      </c>
      <c r="H389" s="440">
        <f t="shared" si="43"/>
        <v>180</v>
      </c>
      <c r="I389" s="440">
        <f t="shared" si="44"/>
        <v>180</v>
      </c>
      <c r="J389" s="440" t="str">
        <f t="shared" si="45"/>
        <v>TG NonTaprVal</v>
      </c>
      <c r="K389" s="161" t="str">
        <f t="shared" si="46"/>
        <v xml:space="preserve">  180,  // TG NonTaprVal</v>
      </c>
    </row>
    <row r="390" spans="7:11" x14ac:dyDescent="0.2">
      <c r="G390" s="411">
        <f t="shared" si="47"/>
        <v>1388</v>
      </c>
      <c r="H390" s="440">
        <f t="shared" si="43"/>
        <v>181</v>
      </c>
      <c r="I390" s="440">
        <f t="shared" si="44"/>
        <v>181</v>
      </c>
      <c r="J390" s="440" t="str">
        <f t="shared" si="45"/>
        <v xml:space="preserve">TG WaveSet   </v>
      </c>
      <c r="K390" s="161" t="str">
        <f t="shared" si="46"/>
        <v xml:space="preserve">  181,  // TG WaveSet   </v>
      </c>
    </row>
    <row r="391" spans="7:11" x14ac:dyDescent="0.2">
      <c r="G391" s="411">
        <f t="shared" si="47"/>
        <v>1389</v>
      </c>
      <c r="H391" s="440">
        <f t="shared" si="43"/>
        <v>182</v>
      </c>
      <c r="I391" s="440">
        <f t="shared" si="44"/>
        <v>182</v>
      </c>
      <c r="J391" s="440" t="str">
        <f t="shared" si="45"/>
        <v xml:space="preserve">TG Flutter   </v>
      </c>
      <c r="K391" s="161" t="str">
        <f t="shared" si="46"/>
        <v xml:space="preserve">  182,  // TG Flutter   </v>
      </c>
    </row>
    <row r="392" spans="7:11" x14ac:dyDescent="0.2">
      <c r="G392" s="411">
        <f t="shared" si="47"/>
        <v>1390</v>
      </c>
      <c r="H392" s="440">
        <f t="shared" si="43"/>
        <v>183</v>
      </c>
      <c r="I392" s="440">
        <f t="shared" si="44"/>
        <v>183</v>
      </c>
      <c r="J392" s="440" t="str">
        <f t="shared" si="45"/>
        <v xml:space="preserve">TG Leakage   </v>
      </c>
      <c r="K392" s="161" t="str">
        <f t="shared" si="46"/>
        <v xml:space="preserve">  183,  // TG Leakage   </v>
      </c>
    </row>
    <row r="393" spans="7:11" x14ac:dyDescent="0.2">
      <c r="G393" s="411">
        <f t="shared" si="47"/>
        <v>1391</v>
      </c>
      <c r="H393" s="440">
        <f t="shared" si="43"/>
        <v>19</v>
      </c>
      <c r="I393" s="440">
        <f t="shared" si="44"/>
        <v>19</v>
      </c>
      <c r="J393" s="440" t="str">
        <f t="shared" si="45"/>
        <v xml:space="preserve">TG Tuning    </v>
      </c>
      <c r="K393" s="161" t="str">
        <f t="shared" si="46"/>
        <v xml:space="preserve">  19,  // TG Tuning    </v>
      </c>
    </row>
    <row r="394" spans="7:11" x14ac:dyDescent="0.2">
      <c r="G394" s="411">
        <f t="shared" si="47"/>
        <v>1392</v>
      </c>
      <c r="H394" s="440">
        <f t="shared" si="43"/>
        <v>184</v>
      </c>
      <c r="I394" s="440">
        <f t="shared" si="44"/>
        <v>184</v>
      </c>
      <c r="J394" s="440" t="str">
        <f t="shared" si="45"/>
        <v xml:space="preserve">TG Tapering  </v>
      </c>
      <c r="K394" s="161" t="str">
        <f t="shared" si="46"/>
        <v xml:space="preserve">  184,  // TG Tapering  </v>
      </c>
    </row>
    <row r="395" spans="7:11" x14ac:dyDescent="0.2">
      <c r="G395" s="411">
        <f t="shared" si="47"/>
        <v>1393</v>
      </c>
      <c r="H395" s="440">
        <f t="shared" si="43"/>
        <v>185</v>
      </c>
      <c r="I395" s="440">
        <f t="shared" si="44"/>
        <v>185</v>
      </c>
      <c r="J395" s="440" t="str">
        <f t="shared" si="45"/>
        <v>TG LC FiltVal</v>
      </c>
      <c r="K395" s="161" t="str">
        <f t="shared" si="46"/>
        <v xml:space="preserve">  185,  // TG LC FiltVal</v>
      </c>
    </row>
    <row r="396" spans="7:11" x14ac:dyDescent="0.2">
      <c r="G396" s="411">
        <f t="shared" si="47"/>
        <v>1394</v>
      </c>
      <c r="H396" s="440">
        <f t="shared" si="43"/>
        <v>186</v>
      </c>
      <c r="I396" s="440">
        <f t="shared" si="44"/>
        <v>186</v>
      </c>
      <c r="J396" s="440" t="str">
        <f t="shared" si="45"/>
        <v xml:space="preserve">TG Btm16 Lvl </v>
      </c>
      <c r="K396" s="161" t="str">
        <f t="shared" si="46"/>
        <v xml:space="preserve">  186,  // TG Btm16 Lvl </v>
      </c>
    </row>
    <row r="397" spans="7:11" x14ac:dyDescent="0.2">
      <c r="G397" s="411">
        <f t="shared" si="47"/>
        <v>1395</v>
      </c>
      <c r="H397" s="440">
        <f t="shared" si="43"/>
        <v>20</v>
      </c>
      <c r="I397" s="440">
        <f t="shared" si="44"/>
        <v>20</v>
      </c>
      <c r="J397" s="440" t="str">
        <f t="shared" si="45"/>
        <v>MIDI Transpos</v>
      </c>
      <c r="K397" s="161" t="str">
        <f t="shared" si="46"/>
        <v xml:space="preserve">  20,  // MIDI Transpos</v>
      </c>
    </row>
    <row r="398" spans="7:11" x14ac:dyDescent="0.2">
      <c r="G398" s="411">
        <f t="shared" si="47"/>
        <v>1396</v>
      </c>
      <c r="H398" s="440">
        <f t="shared" si="43"/>
        <v>20</v>
      </c>
      <c r="I398" s="440">
        <f t="shared" si="44"/>
        <v>255</v>
      </c>
      <c r="J398" s="440"/>
      <c r="K398" s="161" t="str">
        <f t="shared" si="46"/>
        <v xml:space="preserve">  255,  // </v>
      </c>
    </row>
    <row r="399" spans="7:11" x14ac:dyDescent="0.2">
      <c r="G399" s="411">
        <f t="shared" si="47"/>
        <v>1397</v>
      </c>
      <c r="H399" s="440">
        <f t="shared" si="43"/>
        <v>20</v>
      </c>
      <c r="I399" s="440">
        <f t="shared" si="44"/>
        <v>255</v>
      </c>
      <c r="J399" s="440"/>
      <c r="K399" s="161" t="str">
        <f t="shared" si="46"/>
        <v xml:space="preserve">  255,  // </v>
      </c>
    </row>
    <row r="400" spans="7:11" x14ac:dyDescent="0.2">
      <c r="G400" s="411">
        <f t="shared" si="47"/>
        <v>1398</v>
      </c>
      <c r="H400" s="440">
        <f t="shared" si="43"/>
        <v>20</v>
      </c>
      <c r="I400" s="440">
        <f t="shared" si="44"/>
        <v>255</v>
      </c>
      <c r="J400" s="440"/>
      <c r="K400" s="161" t="str">
        <f t="shared" si="46"/>
        <v xml:space="preserve">  255,  // </v>
      </c>
    </row>
    <row r="401" spans="7:11" x14ac:dyDescent="0.2">
      <c r="G401" s="411">
        <f t="shared" si="47"/>
        <v>1399</v>
      </c>
      <c r="H401" s="440">
        <f t="shared" si="43"/>
        <v>20</v>
      </c>
      <c r="I401" s="440">
        <f t="shared" si="44"/>
        <v>255</v>
      </c>
      <c r="J401" s="440"/>
      <c r="K401" s="161" t="str">
        <f t="shared" si="46"/>
        <v xml:space="preserve">  255,  // </v>
      </c>
    </row>
    <row r="402" spans="7:11" x14ac:dyDescent="0.2">
      <c r="G402" s="412">
        <f t="shared" si="47"/>
        <v>1400</v>
      </c>
      <c r="H402" s="440">
        <f t="shared" si="43"/>
        <v>105</v>
      </c>
      <c r="I402" s="440">
        <f t="shared" si="44"/>
        <v>105</v>
      </c>
      <c r="J402" s="440" t="str">
        <f>LOOKUP(G402,D:D,C:C)</f>
        <v xml:space="preserve">Reverb 1 Lvl </v>
      </c>
      <c r="K402" s="161" t="str">
        <f t="shared" si="46"/>
        <v xml:space="preserve">  105,  // Reverb 1 Lvl </v>
      </c>
    </row>
    <row r="403" spans="7:11" x14ac:dyDescent="0.2">
      <c r="G403" s="411">
        <f t="shared" si="47"/>
        <v>1401</v>
      </c>
      <c r="H403" s="440">
        <f t="shared" si="43"/>
        <v>106</v>
      </c>
      <c r="I403" s="440">
        <f t="shared" si="44"/>
        <v>106</v>
      </c>
      <c r="J403" s="440" t="str">
        <f>LOOKUP(G403,D:D,C:C)</f>
        <v xml:space="preserve">Reverb 2 Lvl </v>
      </c>
      <c r="K403" s="161" t="str">
        <f t="shared" si="46"/>
        <v xml:space="preserve">  106,  // Reverb 2 Lvl </v>
      </c>
    </row>
    <row r="404" spans="7:11" x14ac:dyDescent="0.2">
      <c r="G404" s="411">
        <f t="shared" si="47"/>
        <v>1402</v>
      </c>
      <c r="H404" s="440">
        <f t="shared" si="43"/>
        <v>107</v>
      </c>
      <c r="I404" s="440">
        <f t="shared" si="44"/>
        <v>107</v>
      </c>
      <c r="J404" s="440" t="str">
        <f>LOOKUP(G404,D:D,C:C)</f>
        <v xml:space="preserve">Reverb 3 Lvl </v>
      </c>
      <c r="K404" s="161" t="str">
        <f t="shared" si="46"/>
        <v xml:space="preserve">  107,  // Reverb 3 Lvl </v>
      </c>
    </row>
    <row r="405" spans="7:11" x14ac:dyDescent="0.2">
      <c r="G405" s="411">
        <f t="shared" si="47"/>
        <v>1403</v>
      </c>
      <c r="H405" s="440">
        <f t="shared" si="43"/>
        <v>107</v>
      </c>
      <c r="I405" s="440">
        <f t="shared" si="44"/>
        <v>255</v>
      </c>
      <c r="J405" s="440"/>
      <c r="K405" s="161" t="str">
        <f t="shared" si="46"/>
        <v xml:space="preserve">  255,  // </v>
      </c>
    </row>
    <row r="406" spans="7:11" x14ac:dyDescent="0.2">
      <c r="G406" s="411">
        <f t="shared" si="47"/>
        <v>1404</v>
      </c>
      <c r="H406" s="440">
        <f t="shared" si="43"/>
        <v>107</v>
      </c>
      <c r="I406" s="440">
        <f t="shared" si="44"/>
        <v>255</v>
      </c>
      <c r="J406" s="440"/>
      <c r="K406" s="161" t="str">
        <f t="shared" si="46"/>
        <v xml:space="preserve">  255,  // </v>
      </c>
    </row>
    <row r="407" spans="7:11" x14ac:dyDescent="0.2">
      <c r="G407" s="411">
        <f t="shared" si="47"/>
        <v>1405</v>
      </c>
      <c r="H407" s="440">
        <f t="shared" si="43"/>
        <v>107</v>
      </c>
      <c r="I407" s="440">
        <f t="shared" si="44"/>
        <v>255</v>
      </c>
      <c r="J407" s="440"/>
      <c r="K407" s="161" t="str">
        <f t="shared" si="46"/>
        <v xml:space="preserve">  255,  // </v>
      </c>
    </row>
    <row r="408" spans="7:11" x14ac:dyDescent="0.2">
      <c r="G408" s="411">
        <f t="shared" si="47"/>
        <v>1406</v>
      </c>
      <c r="H408" s="440">
        <f t="shared" si="43"/>
        <v>107</v>
      </c>
      <c r="I408" s="440">
        <f t="shared" si="44"/>
        <v>255</v>
      </c>
      <c r="J408" s="440"/>
      <c r="K408" s="161" t="str">
        <f t="shared" si="46"/>
        <v xml:space="preserve">  255,  // </v>
      </c>
    </row>
    <row r="409" spans="7:11" x14ac:dyDescent="0.2">
      <c r="G409" s="411">
        <f t="shared" si="47"/>
        <v>1407</v>
      </c>
      <c r="H409" s="440">
        <f t="shared" si="43"/>
        <v>107</v>
      </c>
      <c r="I409" s="440">
        <f t="shared" si="44"/>
        <v>255</v>
      </c>
      <c r="J409" s="440"/>
      <c r="K409" s="161" t="str">
        <f t="shared" si="46"/>
        <v xml:space="preserve">  255,  // </v>
      </c>
    </row>
    <row r="410" spans="7:11" x14ac:dyDescent="0.2">
      <c r="G410" s="412">
        <f t="shared" si="47"/>
        <v>1408</v>
      </c>
      <c r="H410" s="440">
        <f t="shared" si="43"/>
        <v>107</v>
      </c>
      <c r="I410" s="440">
        <f t="shared" si="44"/>
        <v>255</v>
      </c>
      <c r="J410" s="440"/>
      <c r="K410" s="161" t="str">
        <f t="shared" si="46"/>
        <v xml:space="preserve">  255,  // </v>
      </c>
    </row>
    <row r="411" spans="7:11" x14ac:dyDescent="0.2">
      <c r="G411" s="411">
        <f t="shared" si="47"/>
        <v>1409</v>
      </c>
      <c r="H411" s="440">
        <f t="shared" si="43"/>
        <v>107</v>
      </c>
      <c r="I411" s="440">
        <f t="shared" si="44"/>
        <v>255</v>
      </c>
      <c r="J411" s="440"/>
      <c r="K411" s="161" t="str">
        <f t="shared" si="46"/>
        <v xml:space="preserve">  255,  // </v>
      </c>
    </row>
    <row r="412" spans="7:11" x14ac:dyDescent="0.2">
      <c r="G412" s="411">
        <f t="shared" si="47"/>
        <v>1410</v>
      </c>
      <c r="H412" s="440">
        <f t="shared" si="43"/>
        <v>107</v>
      </c>
      <c r="I412" s="440">
        <f t="shared" si="44"/>
        <v>255</v>
      </c>
      <c r="J412" s="440"/>
      <c r="K412" s="161" t="str">
        <f t="shared" si="46"/>
        <v xml:space="preserve">  255,  // </v>
      </c>
    </row>
    <row r="413" spans="7:11" x14ac:dyDescent="0.2">
      <c r="G413" s="411">
        <f t="shared" si="47"/>
        <v>1411</v>
      </c>
      <c r="H413" s="440">
        <f t="shared" si="43"/>
        <v>10</v>
      </c>
      <c r="I413" s="440">
        <f t="shared" si="44"/>
        <v>10</v>
      </c>
      <c r="J413" s="440" t="str">
        <f>LOOKUP(G413,D:D,C:C)</f>
        <v xml:space="preserve">Percussion   </v>
      </c>
      <c r="K413" s="161" t="str">
        <f t="shared" si="46"/>
        <v xml:space="preserve">  10,  // Percussion   </v>
      </c>
    </row>
    <row r="414" spans="7:11" x14ac:dyDescent="0.2">
      <c r="G414" s="411">
        <f t="shared" si="47"/>
        <v>1412</v>
      </c>
      <c r="H414" s="440">
        <f t="shared" si="43"/>
        <v>17</v>
      </c>
      <c r="I414" s="440">
        <f t="shared" si="44"/>
        <v>17</v>
      </c>
      <c r="J414" s="440" t="str">
        <f>LOOKUP(G414,D:D,C:C)</f>
        <v xml:space="preserve">Reverb Prgm  </v>
      </c>
      <c r="K414" s="161" t="str">
        <f t="shared" si="46"/>
        <v xml:space="preserve">  17,  // Reverb Prgm  </v>
      </c>
    </row>
    <row r="415" spans="7:11" x14ac:dyDescent="0.2">
      <c r="G415" s="411">
        <f t="shared" si="47"/>
        <v>1413</v>
      </c>
      <c r="H415" s="440">
        <f t="shared" si="43"/>
        <v>17</v>
      </c>
      <c r="I415" s="440">
        <f t="shared" si="44"/>
        <v>255</v>
      </c>
      <c r="J415" s="440"/>
      <c r="K415" s="161" t="str">
        <f t="shared" si="46"/>
        <v xml:space="preserve">  255,  // </v>
      </c>
    </row>
    <row r="416" spans="7:11" x14ac:dyDescent="0.2">
      <c r="G416" s="411">
        <f t="shared" si="47"/>
        <v>1414</v>
      </c>
      <c r="H416" s="440">
        <f t="shared" si="43"/>
        <v>17</v>
      </c>
      <c r="I416" s="440">
        <f t="shared" si="44"/>
        <v>255</v>
      </c>
      <c r="J416" s="440"/>
      <c r="K416" s="161" t="str">
        <f t="shared" si="46"/>
        <v xml:space="preserve">  255,  // </v>
      </c>
    </row>
    <row r="417" spans="7:11" x14ac:dyDescent="0.2">
      <c r="G417" s="411">
        <f t="shared" si="47"/>
        <v>1415</v>
      </c>
      <c r="H417" s="440">
        <f t="shared" si="43"/>
        <v>17</v>
      </c>
      <c r="I417" s="440">
        <f t="shared" si="44"/>
        <v>255</v>
      </c>
      <c r="J417" s="440"/>
      <c r="K417" s="161" t="str">
        <f t="shared" si="46"/>
        <v xml:space="preserve">  255,  // </v>
      </c>
    </row>
    <row r="418" spans="7:11" x14ac:dyDescent="0.2">
      <c r="G418" s="412">
        <f t="shared" si="47"/>
        <v>1416</v>
      </c>
      <c r="H418" s="440">
        <f t="shared" ref="H418:H481" si="48">LOOKUP(G418,D:D,B:B)</f>
        <v>17</v>
      </c>
      <c r="I418" s="440">
        <f t="shared" si="44"/>
        <v>255</v>
      </c>
      <c r="J418" s="440"/>
      <c r="K418" s="161" t="str">
        <f t="shared" si="46"/>
        <v xml:space="preserve">  255,  // </v>
      </c>
    </row>
    <row r="419" spans="7:11" x14ac:dyDescent="0.2">
      <c r="G419" s="411">
        <f t="shared" si="47"/>
        <v>1417</v>
      </c>
      <c r="H419" s="440">
        <f t="shared" si="48"/>
        <v>17</v>
      </c>
      <c r="I419" s="440">
        <f t="shared" si="44"/>
        <v>255</v>
      </c>
      <c r="J419" s="440"/>
      <c r="K419" s="161" t="str">
        <f t="shared" si="46"/>
        <v xml:space="preserve">  255,  // </v>
      </c>
    </row>
    <row r="420" spans="7:11" x14ac:dyDescent="0.2">
      <c r="G420" s="411">
        <f t="shared" si="47"/>
        <v>1418</v>
      </c>
      <c r="H420" s="440">
        <f t="shared" si="48"/>
        <v>17</v>
      </c>
      <c r="I420" s="440">
        <f t="shared" si="44"/>
        <v>255</v>
      </c>
      <c r="J420" s="440"/>
      <c r="K420" s="161" t="str">
        <f t="shared" si="46"/>
        <v xml:space="preserve">  255,  // </v>
      </c>
    </row>
    <row r="421" spans="7:11" x14ac:dyDescent="0.2">
      <c r="G421" s="411">
        <f t="shared" si="47"/>
        <v>1419</v>
      </c>
      <c r="H421" s="440">
        <f t="shared" si="48"/>
        <v>17</v>
      </c>
      <c r="I421" s="440">
        <f t="shared" si="44"/>
        <v>255</v>
      </c>
      <c r="J421" s="440"/>
      <c r="K421" s="161" t="str">
        <f t="shared" si="46"/>
        <v xml:space="preserve">  255,  // </v>
      </c>
    </row>
    <row r="422" spans="7:11" x14ac:dyDescent="0.2">
      <c r="G422" s="411">
        <f t="shared" si="47"/>
        <v>1420</v>
      </c>
      <c r="H422" s="440">
        <f t="shared" si="48"/>
        <v>17</v>
      </c>
      <c r="I422" s="440">
        <f t="shared" si="44"/>
        <v>255</v>
      </c>
      <c r="J422" s="440"/>
      <c r="K422" s="161" t="str">
        <f t="shared" si="46"/>
        <v xml:space="preserve">  255,  // </v>
      </c>
    </row>
    <row r="423" spans="7:11" x14ac:dyDescent="0.2">
      <c r="G423" s="411">
        <f t="shared" si="47"/>
        <v>1421</v>
      </c>
      <c r="H423" s="440">
        <f t="shared" si="48"/>
        <v>17</v>
      </c>
      <c r="I423" s="440">
        <f t="shared" si="44"/>
        <v>255</v>
      </c>
      <c r="J423" s="440"/>
      <c r="K423" s="161" t="str">
        <f t="shared" si="46"/>
        <v xml:space="preserve">  255,  // </v>
      </c>
    </row>
    <row r="424" spans="7:11" x14ac:dyDescent="0.2">
      <c r="G424" s="411">
        <f t="shared" si="47"/>
        <v>1422</v>
      </c>
      <c r="H424" s="440">
        <f t="shared" si="48"/>
        <v>17</v>
      </c>
      <c r="I424" s="440">
        <f t="shared" si="44"/>
        <v>255</v>
      </c>
      <c r="J424" s="440"/>
      <c r="K424" s="161" t="str">
        <f t="shared" si="46"/>
        <v xml:space="preserve">  255,  // </v>
      </c>
    </row>
    <row r="425" spans="7:11" x14ac:dyDescent="0.2">
      <c r="G425" s="411">
        <f t="shared" si="47"/>
        <v>1423</v>
      </c>
      <c r="H425" s="440">
        <f t="shared" si="48"/>
        <v>17</v>
      </c>
      <c r="I425" s="440">
        <f t="shared" si="44"/>
        <v>255</v>
      </c>
      <c r="J425" s="440"/>
      <c r="K425" s="161" t="str">
        <f t="shared" si="46"/>
        <v xml:space="preserve">  255,  // </v>
      </c>
    </row>
    <row r="426" spans="7:11" x14ac:dyDescent="0.2">
      <c r="G426" s="412">
        <f t="shared" si="47"/>
        <v>1424</v>
      </c>
      <c r="H426" s="440">
        <f t="shared" si="48"/>
        <v>17</v>
      </c>
      <c r="I426" s="440">
        <f t="shared" si="44"/>
        <v>255</v>
      </c>
      <c r="J426" s="440"/>
      <c r="K426" s="161" t="str">
        <f t="shared" si="46"/>
        <v xml:space="preserve">  255,  // </v>
      </c>
    </row>
    <row r="427" spans="7:11" x14ac:dyDescent="0.2">
      <c r="G427" s="411">
        <f t="shared" si="47"/>
        <v>1425</v>
      </c>
      <c r="H427" s="440">
        <f t="shared" si="48"/>
        <v>17</v>
      </c>
      <c r="I427" s="440">
        <f t="shared" si="44"/>
        <v>255</v>
      </c>
      <c r="J427" s="440"/>
      <c r="K427" s="161" t="str">
        <f t="shared" si="46"/>
        <v xml:space="preserve">  255,  // </v>
      </c>
    </row>
    <row r="428" spans="7:11" x14ac:dyDescent="0.2">
      <c r="G428" s="411">
        <f t="shared" si="47"/>
        <v>1426</v>
      </c>
      <c r="H428" s="440">
        <f t="shared" si="48"/>
        <v>17</v>
      </c>
      <c r="I428" s="440">
        <f t="shared" si="44"/>
        <v>255</v>
      </c>
      <c r="J428" s="440"/>
      <c r="K428" s="161" t="str">
        <f t="shared" si="46"/>
        <v xml:space="preserve">  255,  // </v>
      </c>
    </row>
    <row r="429" spans="7:11" x14ac:dyDescent="0.2">
      <c r="G429" s="411">
        <f t="shared" si="47"/>
        <v>1427</v>
      </c>
      <c r="H429" s="440">
        <f t="shared" si="48"/>
        <v>17</v>
      </c>
      <c r="I429" s="440">
        <f t="shared" si="44"/>
        <v>255</v>
      </c>
      <c r="J429" s="440"/>
      <c r="K429" s="161" t="str">
        <f t="shared" si="46"/>
        <v xml:space="preserve">  255,  // </v>
      </c>
    </row>
    <row r="430" spans="7:11" x14ac:dyDescent="0.2">
      <c r="G430" s="411">
        <f t="shared" si="47"/>
        <v>1428</v>
      </c>
      <c r="H430" s="440">
        <f t="shared" si="48"/>
        <v>17</v>
      </c>
      <c r="I430" s="440">
        <f t="shared" si="44"/>
        <v>255</v>
      </c>
      <c r="J430" s="440"/>
      <c r="K430" s="161" t="str">
        <f t="shared" si="46"/>
        <v xml:space="preserve">  255,  // </v>
      </c>
    </row>
    <row r="431" spans="7:11" x14ac:dyDescent="0.2">
      <c r="G431" s="411">
        <f t="shared" si="47"/>
        <v>1429</v>
      </c>
      <c r="H431" s="440">
        <f t="shared" si="48"/>
        <v>17</v>
      </c>
      <c r="I431" s="440">
        <f t="shared" si="44"/>
        <v>255</v>
      </c>
      <c r="J431" s="440"/>
      <c r="K431" s="161" t="str">
        <f t="shared" si="46"/>
        <v xml:space="preserve">  255,  // </v>
      </c>
    </row>
    <row r="432" spans="7:11" x14ac:dyDescent="0.2">
      <c r="G432" s="411">
        <f t="shared" si="47"/>
        <v>1430</v>
      </c>
      <c r="H432" s="440">
        <f t="shared" si="48"/>
        <v>17</v>
      </c>
      <c r="I432" s="440">
        <f t="shared" si="44"/>
        <v>255</v>
      </c>
      <c r="J432" s="440"/>
      <c r="K432" s="161" t="str">
        <f t="shared" si="46"/>
        <v xml:space="preserve">  255,  // </v>
      </c>
    </row>
    <row r="433" spans="7:11" x14ac:dyDescent="0.2">
      <c r="G433" s="411">
        <f t="shared" si="47"/>
        <v>1431</v>
      </c>
      <c r="H433" s="440">
        <f t="shared" si="48"/>
        <v>17</v>
      </c>
      <c r="I433" s="440">
        <f t="shared" si="44"/>
        <v>255</v>
      </c>
      <c r="J433" s="440"/>
      <c r="K433" s="161" t="str">
        <f t="shared" si="46"/>
        <v xml:space="preserve">  255,  // </v>
      </c>
    </row>
    <row r="434" spans="7:11" x14ac:dyDescent="0.2">
      <c r="G434" s="412">
        <f t="shared" si="47"/>
        <v>1432</v>
      </c>
      <c r="H434" s="440">
        <f t="shared" si="48"/>
        <v>17</v>
      </c>
      <c r="I434" s="440">
        <f t="shared" si="44"/>
        <v>255</v>
      </c>
      <c r="J434" s="440"/>
      <c r="K434" s="161" t="str">
        <f t="shared" si="46"/>
        <v xml:space="preserve">  255,  // </v>
      </c>
    </row>
    <row r="435" spans="7:11" x14ac:dyDescent="0.2">
      <c r="G435" s="411">
        <f t="shared" si="47"/>
        <v>1433</v>
      </c>
      <c r="H435" s="440">
        <f t="shared" si="48"/>
        <v>17</v>
      </c>
      <c r="I435" s="440">
        <f t="shared" si="44"/>
        <v>255</v>
      </c>
      <c r="J435" s="440"/>
      <c r="K435" s="161" t="str">
        <f t="shared" si="46"/>
        <v xml:space="preserve">  255,  // </v>
      </c>
    </row>
    <row r="436" spans="7:11" x14ac:dyDescent="0.2">
      <c r="G436" s="411">
        <f t="shared" si="47"/>
        <v>1434</v>
      </c>
      <c r="H436" s="440">
        <f t="shared" si="48"/>
        <v>17</v>
      </c>
      <c r="I436" s="440">
        <f t="shared" si="44"/>
        <v>255</v>
      </c>
      <c r="J436" s="440"/>
      <c r="K436" s="161" t="str">
        <f t="shared" si="46"/>
        <v xml:space="preserve">  255,  // </v>
      </c>
    </row>
    <row r="437" spans="7:11" x14ac:dyDescent="0.2">
      <c r="G437" s="411">
        <f t="shared" si="47"/>
        <v>1435</v>
      </c>
      <c r="H437" s="440">
        <f t="shared" si="48"/>
        <v>17</v>
      </c>
      <c r="I437" s="440">
        <f t="shared" si="44"/>
        <v>255</v>
      </c>
      <c r="J437" s="440"/>
      <c r="K437" s="161" t="str">
        <f t="shared" si="46"/>
        <v xml:space="preserve">  255,  // </v>
      </c>
    </row>
    <row r="438" spans="7:11" x14ac:dyDescent="0.2">
      <c r="G438" s="411">
        <f t="shared" si="47"/>
        <v>1436</v>
      </c>
      <c r="H438" s="440">
        <f t="shared" si="48"/>
        <v>17</v>
      </c>
      <c r="I438" s="440">
        <f t="shared" si="44"/>
        <v>255</v>
      </c>
      <c r="J438" s="440"/>
      <c r="K438" s="161" t="str">
        <f t="shared" si="46"/>
        <v xml:space="preserve">  255,  // </v>
      </c>
    </row>
    <row r="439" spans="7:11" x14ac:dyDescent="0.2">
      <c r="G439" s="411">
        <f t="shared" si="47"/>
        <v>1437</v>
      </c>
      <c r="H439" s="440">
        <f t="shared" si="48"/>
        <v>17</v>
      </c>
      <c r="I439" s="440">
        <f t="shared" si="44"/>
        <v>255</v>
      </c>
      <c r="J439" s="440"/>
      <c r="K439" s="161" t="str">
        <f t="shared" si="46"/>
        <v xml:space="preserve">  255,  // </v>
      </c>
    </row>
    <row r="440" spans="7:11" x14ac:dyDescent="0.2">
      <c r="G440" s="411">
        <f t="shared" si="47"/>
        <v>1438</v>
      </c>
      <c r="H440" s="440">
        <f t="shared" si="48"/>
        <v>17</v>
      </c>
      <c r="I440" s="440">
        <f t="shared" si="44"/>
        <v>255</v>
      </c>
      <c r="J440" s="440"/>
      <c r="K440" s="161" t="str">
        <f t="shared" si="46"/>
        <v xml:space="preserve">  255,  // </v>
      </c>
    </row>
    <row r="441" spans="7:11" x14ac:dyDescent="0.2">
      <c r="G441" s="411">
        <f t="shared" si="47"/>
        <v>1439</v>
      </c>
      <c r="H441" s="440">
        <f t="shared" si="48"/>
        <v>17</v>
      </c>
      <c r="I441" s="440">
        <f t="shared" si="44"/>
        <v>255</v>
      </c>
      <c r="J441" s="440"/>
      <c r="K441" s="161" t="str">
        <f t="shared" si="46"/>
        <v xml:space="preserve">  255,  // </v>
      </c>
    </row>
    <row r="442" spans="7:11" x14ac:dyDescent="0.2">
      <c r="G442" s="411">
        <f t="shared" si="47"/>
        <v>1440</v>
      </c>
      <c r="H442" s="440">
        <f t="shared" si="48"/>
        <v>17</v>
      </c>
      <c r="I442" s="440">
        <f t="shared" si="44"/>
        <v>255</v>
      </c>
      <c r="J442" s="440"/>
      <c r="K442" s="161" t="str">
        <f t="shared" si="46"/>
        <v xml:space="preserve">  255,  // </v>
      </c>
    </row>
    <row r="443" spans="7:11" x14ac:dyDescent="0.2">
      <c r="G443" s="411">
        <f t="shared" si="47"/>
        <v>1441</v>
      </c>
      <c r="H443" s="440">
        <f t="shared" si="48"/>
        <v>17</v>
      </c>
      <c r="I443" s="440">
        <f t="shared" si="44"/>
        <v>255</v>
      </c>
      <c r="J443" s="440"/>
      <c r="K443" s="161" t="str">
        <f t="shared" si="46"/>
        <v xml:space="preserve">  255,  // </v>
      </c>
    </row>
    <row r="444" spans="7:11" x14ac:dyDescent="0.2">
      <c r="G444" s="411">
        <f t="shared" si="47"/>
        <v>1442</v>
      </c>
      <c r="H444" s="440">
        <f t="shared" si="48"/>
        <v>17</v>
      </c>
      <c r="I444" s="440">
        <f t="shared" si="44"/>
        <v>255</v>
      </c>
      <c r="J444" s="440"/>
      <c r="K444" s="161" t="str">
        <f t="shared" si="46"/>
        <v xml:space="preserve">  255,  // </v>
      </c>
    </row>
    <row r="445" spans="7:11" x14ac:dyDescent="0.2">
      <c r="G445" s="411">
        <f t="shared" si="47"/>
        <v>1443</v>
      </c>
      <c r="H445" s="440">
        <f t="shared" si="48"/>
        <v>17</v>
      </c>
      <c r="I445" s="440">
        <f t="shared" si="44"/>
        <v>255</v>
      </c>
      <c r="J445" s="440"/>
      <c r="K445" s="161" t="str">
        <f t="shared" si="46"/>
        <v xml:space="preserve">  255,  // </v>
      </c>
    </row>
    <row r="446" spans="7:11" x14ac:dyDescent="0.2">
      <c r="G446" s="411">
        <f t="shared" si="47"/>
        <v>1444</v>
      </c>
      <c r="H446" s="440">
        <f t="shared" si="48"/>
        <v>17</v>
      </c>
      <c r="I446" s="440">
        <f t="shared" ref="I446:I509" si="49">IF(H446=H445,255,H446)</f>
        <v>255</v>
      </c>
      <c r="J446" s="440"/>
      <c r="K446" s="161" t="str">
        <f t="shared" si="46"/>
        <v xml:space="preserve">  255,  // </v>
      </c>
    </row>
    <row r="447" spans="7:11" x14ac:dyDescent="0.2">
      <c r="G447" s="411">
        <f t="shared" si="47"/>
        <v>1445</v>
      </c>
      <c r="H447" s="440">
        <f t="shared" si="48"/>
        <v>17</v>
      </c>
      <c r="I447" s="440">
        <f t="shared" si="49"/>
        <v>255</v>
      </c>
      <c r="J447" s="440"/>
      <c r="K447" s="161" t="str">
        <f t="shared" si="46"/>
        <v xml:space="preserve">  255,  // </v>
      </c>
    </row>
    <row r="448" spans="7:11" x14ac:dyDescent="0.2">
      <c r="G448" s="411">
        <f t="shared" si="47"/>
        <v>1446</v>
      </c>
      <c r="H448" s="440">
        <f t="shared" si="48"/>
        <v>17</v>
      </c>
      <c r="I448" s="440">
        <f t="shared" si="49"/>
        <v>255</v>
      </c>
      <c r="J448" s="440"/>
      <c r="K448" s="161" t="str">
        <f t="shared" si="46"/>
        <v xml:space="preserve">  255,  // </v>
      </c>
    </row>
    <row r="449" spans="7:11" x14ac:dyDescent="0.2">
      <c r="G449" s="411">
        <f t="shared" si="47"/>
        <v>1447</v>
      </c>
      <c r="H449" s="440">
        <f t="shared" si="48"/>
        <v>17</v>
      </c>
      <c r="I449" s="440">
        <f t="shared" si="49"/>
        <v>255</v>
      </c>
      <c r="J449" s="440"/>
      <c r="K449" s="161" t="str">
        <f t="shared" si="46"/>
        <v xml:space="preserve">  255,  // </v>
      </c>
    </row>
    <row r="450" spans="7:11" x14ac:dyDescent="0.2">
      <c r="G450" s="412">
        <f t="shared" si="47"/>
        <v>1448</v>
      </c>
      <c r="H450" s="440">
        <f t="shared" si="48"/>
        <v>138</v>
      </c>
      <c r="I450" s="440">
        <f t="shared" si="49"/>
        <v>138</v>
      </c>
      <c r="J450" s="440" t="str">
        <f t="shared" ref="J450:J461" si="50">LOOKUP(G450,D:D,C:C)</f>
        <v>HornSlowSpeed</v>
      </c>
      <c r="K450" s="161" t="str">
        <f t="shared" si="46"/>
        <v xml:space="preserve">  138,  // HornSlowSpeed</v>
      </c>
    </row>
    <row r="451" spans="7:11" x14ac:dyDescent="0.2">
      <c r="G451" s="411">
        <f t="shared" si="47"/>
        <v>1449</v>
      </c>
      <c r="H451" s="440">
        <f t="shared" si="48"/>
        <v>139</v>
      </c>
      <c r="I451" s="440">
        <f t="shared" si="49"/>
        <v>139</v>
      </c>
      <c r="J451" s="440" t="str">
        <f t="shared" si="50"/>
        <v>RotrSlowSpeed</v>
      </c>
      <c r="K451" s="161" t="str">
        <f t="shared" ref="K451:K512" si="51">CONCATENATE("  ",I451,",","  // ",J451)</f>
        <v xml:space="preserve">  139,  // RotrSlowSpeed</v>
      </c>
    </row>
    <row r="452" spans="7:11" x14ac:dyDescent="0.2">
      <c r="G452" s="411">
        <f t="shared" ref="G452:G512" si="52">G451+1</f>
        <v>1450</v>
      </c>
      <c r="H452" s="440">
        <f t="shared" si="48"/>
        <v>140</v>
      </c>
      <c r="I452" s="440">
        <f t="shared" si="49"/>
        <v>140</v>
      </c>
      <c r="J452" s="440" t="str">
        <f t="shared" si="50"/>
        <v>HornFastSpeed</v>
      </c>
      <c r="K452" s="161" t="str">
        <f t="shared" si="51"/>
        <v xml:space="preserve">  140,  // HornFastSpeed</v>
      </c>
    </row>
    <row r="453" spans="7:11" x14ac:dyDescent="0.2">
      <c r="G453" s="411">
        <f t="shared" si="52"/>
        <v>1451</v>
      </c>
      <c r="H453" s="440">
        <f t="shared" si="48"/>
        <v>141</v>
      </c>
      <c r="I453" s="440">
        <f t="shared" si="49"/>
        <v>141</v>
      </c>
      <c r="J453" s="440" t="str">
        <f t="shared" si="50"/>
        <v>RotrFastSpeed</v>
      </c>
      <c r="K453" s="161" t="str">
        <f t="shared" si="51"/>
        <v xml:space="preserve">  141,  // RotrFastSpeed</v>
      </c>
    </row>
    <row r="454" spans="7:11" x14ac:dyDescent="0.2">
      <c r="G454" s="411">
        <f t="shared" si="52"/>
        <v>1452</v>
      </c>
      <c r="H454" s="440">
        <f t="shared" si="48"/>
        <v>142</v>
      </c>
      <c r="I454" s="440">
        <f t="shared" si="49"/>
        <v>142</v>
      </c>
      <c r="J454" s="440" t="str">
        <f t="shared" si="50"/>
        <v xml:space="preserve">HornRampUp   </v>
      </c>
      <c r="K454" s="161" t="str">
        <f t="shared" si="51"/>
        <v xml:space="preserve">  142,  // HornRampUp   </v>
      </c>
    </row>
    <row r="455" spans="7:11" x14ac:dyDescent="0.2">
      <c r="G455" s="411">
        <f t="shared" si="52"/>
        <v>1453</v>
      </c>
      <c r="H455" s="440">
        <f t="shared" si="48"/>
        <v>143</v>
      </c>
      <c r="I455" s="440">
        <f t="shared" si="49"/>
        <v>143</v>
      </c>
      <c r="J455" s="440" t="str">
        <f t="shared" si="50"/>
        <v xml:space="preserve">RotorRampUp  </v>
      </c>
      <c r="K455" s="161" t="str">
        <f t="shared" si="51"/>
        <v xml:space="preserve">  143,  // RotorRampUp  </v>
      </c>
    </row>
    <row r="456" spans="7:11" x14ac:dyDescent="0.2">
      <c r="G456" s="411">
        <f t="shared" si="52"/>
        <v>1454</v>
      </c>
      <c r="H456" s="440">
        <f t="shared" si="48"/>
        <v>144</v>
      </c>
      <c r="I456" s="440">
        <f t="shared" si="49"/>
        <v>144</v>
      </c>
      <c r="J456" s="440" t="str">
        <f t="shared" si="50"/>
        <v xml:space="preserve">HornRampDown </v>
      </c>
      <c r="K456" s="161" t="str">
        <f t="shared" si="51"/>
        <v xml:space="preserve">  144,  // HornRampDown </v>
      </c>
    </row>
    <row r="457" spans="7:11" x14ac:dyDescent="0.2">
      <c r="G457" s="411">
        <f t="shared" si="52"/>
        <v>1455</v>
      </c>
      <c r="H457" s="440">
        <f t="shared" si="48"/>
        <v>145</v>
      </c>
      <c r="I457" s="440">
        <f t="shared" si="49"/>
        <v>145</v>
      </c>
      <c r="J457" s="440" t="str">
        <f t="shared" si="50"/>
        <v>RotorRampDown</v>
      </c>
      <c r="K457" s="161" t="str">
        <f t="shared" si="51"/>
        <v xml:space="preserve">  145,  // RotorRampDown</v>
      </c>
    </row>
    <row r="458" spans="7:11" x14ac:dyDescent="0.2">
      <c r="G458" s="411">
        <f t="shared" si="52"/>
        <v>1456</v>
      </c>
      <c r="H458" s="440">
        <f t="shared" si="48"/>
        <v>146</v>
      </c>
      <c r="I458" s="440">
        <f t="shared" si="49"/>
        <v>146</v>
      </c>
      <c r="J458" s="440" t="str">
        <f t="shared" si="50"/>
        <v xml:space="preserve">Rotary Throb </v>
      </c>
      <c r="K458" s="161" t="str">
        <f t="shared" si="51"/>
        <v xml:space="preserve">  146,  // Rotary Throb </v>
      </c>
    </row>
    <row r="459" spans="7:11" x14ac:dyDescent="0.2">
      <c r="G459" s="411">
        <f t="shared" si="52"/>
        <v>1457</v>
      </c>
      <c r="H459" s="440">
        <f t="shared" si="48"/>
        <v>147</v>
      </c>
      <c r="I459" s="440">
        <f t="shared" si="49"/>
        <v>147</v>
      </c>
      <c r="J459" s="440" t="str">
        <f t="shared" si="50"/>
        <v>Rotary Spread</v>
      </c>
      <c r="K459" s="161" t="str">
        <f t="shared" si="51"/>
        <v xml:space="preserve">  147,  // Rotary Spread</v>
      </c>
    </row>
    <row r="460" spans="7:11" x14ac:dyDescent="0.2">
      <c r="G460" s="411">
        <f t="shared" si="52"/>
        <v>1458</v>
      </c>
      <c r="H460" s="440">
        <f t="shared" si="48"/>
        <v>148</v>
      </c>
      <c r="I460" s="440">
        <f t="shared" si="49"/>
        <v>148</v>
      </c>
      <c r="J460" s="440" t="str">
        <f t="shared" si="50"/>
        <v>Rotary Balnce</v>
      </c>
      <c r="K460" s="161" t="str">
        <f t="shared" si="51"/>
        <v xml:space="preserve">  148,  // Rotary Balnce</v>
      </c>
    </row>
    <row r="461" spans="7:11" x14ac:dyDescent="0.2">
      <c r="G461" s="411">
        <f t="shared" si="52"/>
        <v>1459</v>
      </c>
      <c r="H461" s="440">
        <f t="shared" si="48"/>
        <v>109</v>
      </c>
      <c r="I461" s="440">
        <f t="shared" si="49"/>
        <v>109</v>
      </c>
      <c r="J461" s="440" t="str">
        <f t="shared" si="50"/>
        <v>Sync PHR/Rotr</v>
      </c>
      <c r="K461" s="161" t="str">
        <f t="shared" si="51"/>
        <v xml:space="preserve">  109,  // Sync PHR/Rotr</v>
      </c>
    </row>
    <row r="462" spans="7:11" x14ac:dyDescent="0.2">
      <c r="G462" s="411">
        <f t="shared" si="52"/>
        <v>1460</v>
      </c>
      <c r="H462" s="440">
        <f t="shared" si="48"/>
        <v>109</v>
      </c>
      <c r="I462" s="440">
        <f t="shared" si="49"/>
        <v>255</v>
      </c>
      <c r="J462" s="440"/>
      <c r="K462" s="161" t="str">
        <f t="shared" si="51"/>
        <v xml:space="preserve">  255,  // </v>
      </c>
    </row>
    <row r="463" spans="7:11" x14ac:dyDescent="0.2">
      <c r="G463" s="411">
        <f t="shared" si="52"/>
        <v>1461</v>
      </c>
      <c r="H463" s="440">
        <f t="shared" si="48"/>
        <v>109</v>
      </c>
      <c r="I463" s="440">
        <f t="shared" si="49"/>
        <v>255</v>
      </c>
      <c r="J463" s="440"/>
      <c r="K463" s="161" t="str">
        <f t="shared" si="51"/>
        <v xml:space="preserve">  255,  // </v>
      </c>
    </row>
    <row r="464" spans="7:11" x14ac:dyDescent="0.2">
      <c r="G464" s="411">
        <f t="shared" si="52"/>
        <v>1462</v>
      </c>
      <c r="H464" s="440">
        <f t="shared" si="48"/>
        <v>109</v>
      </c>
      <c r="I464" s="440">
        <f t="shared" si="49"/>
        <v>255</v>
      </c>
      <c r="J464" s="440"/>
      <c r="K464" s="161" t="str">
        <f t="shared" si="51"/>
        <v xml:space="preserve">  255,  // </v>
      </c>
    </row>
    <row r="465" spans="7:11" x14ac:dyDescent="0.2">
      <c r="G465" s="411">
        <f t="shared" si="52"/>
        <v>1463</v>
      </c>
      <c r="H465" s="440">
        <f t="shared" si="48"/>
        <v>109</v>
      </c>
      <c r="I465" s="440">
        <f t="shared" si="49"/>
        <v>255</v>
      </c>
      <c r="J465" s="440"/>
      <c r="K465" s="161" t="str">
        <f t="shared" si="51"/>
        <v xml:space="preserve">  255,  // </v>
      </c>
    </row>
    <row r="466" spans="7:11" x14ac:dyDescent="0.2">
      <c r="G466" s="411">
        <f t="shared" si="52"/>
        <v>1464</v>
      </c>
      <c r="H466" s="440">
        <f t="shared" si="48"/>
        <v>109</v>
      </c>
      <c r="I466" s="440">
        <f t="shared" si="49"/>
        <v>255</v>
      </c>
      <c r="J466" s="440"/>
      <c r="K466" s="161" t="str">
        <f t="shared" si="51"/>
        <v xml:space="preserve">  255,  // </v>
      </c>
    </row>
    <row r="467" spans="7:11" x14ac:dyDescent="0.2">
      <c r="G467" s="411">
        <f t="shared" si="52"/>
        <v>1465</v>
      </c>
      <c r="H467" s="440">
        <f t="shared" si="48"/>
        <v>109</v>
      </c>
      <c r="I467" s="440">
        <f t="shared" si="49"/>
        <v>255</v>
      </c>
      <c r="J467" s="440"/>
      <c r="K467" s="161" t="str">
        <f t="shared" si="51"/>
        <v xml:space="preserve">  255,  // </v>
      </c>
    </row>
    <row r="468" spans="7:11" x14ac:dyDescent="0.2">
      <c r="G468" s="411">
        <f t="shared" si="52"/>
        <v>1466</v>
      </c>
      <c r="H468" s="440">
        <f t="shared" si="48"/>
        <v>109</v>
      </c>
      <c r="I468" s="440">
        <f t="shared" si="49"/>
        <v>255</v>
      </c>
      <c r="J468" s="440"/>
      <c r="K468" s="161" t="str">
        <f t="shared" si="51"/>
        <v xml:space="preserve">  255,  // </v>
      </c>
    </row>
    <row r="469" spans="7:11" x14ac:dyDescent="0.2">
      <c r="G469" s="411">
        <f t="shared" si="52"/>
        <v>1467</v>
      </c>
      <c r="H469" s="440">
        <f t="shared" si="48"/>
        <v>109</v>
      </c>
      <c r="I469" s="440">
        <f t="shared" si="49"/>
        <v>255</v>
      </c>
      <c r="J469" s="440"/>
      <c r="K469" s="161" t="str">
        <f t="shared" si="51"/>
        <v xml:space="preserve">  255,  // </v>
      </c>
    </row>
    <row r="470" spans="7:11" x14ac:dyDescent="0.2">
      <c r="G470" s="411">
        <f t="shared" si="52"/>
        <v>1468</v>
      </c>
      <c r="H470" s="440">
        <f t="shared" si="48"/>
        <v>109</v>
      </c>
      <c r="I470" s="440">
        <f t="shared" si="49"/>
        <v>255</v>
      </c>
      <c r="J470" s="440"/>
      <c r="K470" s="161" t="str">
        <f t="shared" si="51"/>
        <v xml:space="preserve">  255,  // </v>
      </c>
    </row>
    <row r="471" spans="7:11" x14ac:dyDescent="0.2">
      <c r="G471" s="411">
        <f t="shared" si="52"/>
        <v>1469</v>
      </c>
      <c r="H471" s="440">
        <f t="shared" si="48"/>
        <v>109</v>
      </c>
      <c r="I471" s="440">
        <f t="shared" si="49"/>
        <v>255</v>
      </c>
      <c r="J471" s="440"/>
      <c r="K471" s="161" t="str">
        <f t="shared" si="51"/>
        <v xml:space="preserve">  255,  // </v>
      </c>
    </row>
    <row r="472" spans="7:11" x14ac:dyDescent="0.2">
      <c r="G472" s="411">
        <f t="shared" si="52"/>
        <v>1470</v>
      </c>
      <c r="H472" s="440">
        <f t="shared" si="48"/>
        <v>109</v>
      </c>
      <c r="I472" s="440">
        <f t="shared" si="49"/>
        <v>255</v>
      </c>
      <c r="J472" s="440"/>
      <c r="K472" s="161" t="str">
        <f t="shared" si="51"/>
        <v xml:space="preserve">  255,  // </v>
      </c>
    </row>
    <row r="473" spans="7:11" x14ac:dyDescent="0.2">
      <c r="G473" s="411">
        <f t="shared" si="52"/>
        <v>1471</v>
      </c>
      <c r="H473" s="440">
        <f t="shared" si="48"/>
        <v>109</v>
      </c>
      <c r="I473" s="440">
        <f t="shared" si="49"/>
        <v>255</v>
      </c>
      <c r="J473" s="440"/>
      <c r="K473" s="161" t="str">
        <f t="shared" si="51"/>
        <v xml:space="preserve">  255,  // </v>
      </c>
    </row>
    <row r="474" spans="7:11" x14ac:dyDescent="0.2">
      <c r="G474" s="411">
        <f t="shared" si="52"/>
        <v>1472</v>
      </c>
      <c r="H474" s="440">
        <f t="shared" si="48"/>
        <v>109</v>
      </c>
      <c r="I474" s="440">
        <f t="shared" si="49"/>
        <v>255</v>
      </c>
      <c r="J474" s="440"/>
      <c r="K474" s="161" t="str">
        <f t="shared" si="51"/>
        <v xml:space="preserve">  255,  // </v>
      </c>
    </row>
    <row r="475" spans="7:11" x14ac:dyDescent="0.2">
      <c r="G475" s="411">
        <f t="shared" si="52"/>
        <v>1473</v>
      </c>
      <c r="H475" s="440">
        <f t="shared" si="48"/>
        <v>109</v>
      </c>
      <c r="I475" s="440">
        <f t="shared" si="49"/>
        <v>255</v>
      </c>
      <c r="J475" s="440"/>
      <c r="K475" s="161" t="str">
        <f t="shared" si="51"/>
        <v xml:space="preserve">  255,  // </v>
      </c>
    </row>
    <row r="476" spans="7:11" x14ac:dyDescent="0.2">
      <c r="G476" s="411">
        <f t="shared" si="52"/>
        <v>1474</v>
      </c>
      <c r="H476" s="440">
        <f t="shared" si="48"/>
        <v>109</v>
      </c>
      <c r="I476" s="440">
        <f t="shared" si="49"/>
        <v>255</v>
      </c>
      <c r="J476" s="440"/>
      <c r="K476" s="161" t="str">
        <f t="shared" si="51"/>
        <v xml:space="preserve">  255,  // </v>
      </c>
    </row>
    <row r="477" spans="7:11" x14ac:dyDescent="0.2">
      <c r="G477" s="411">
        <f t="shared" si="52"/>
        <v>1475</v>
      </c>
      <c r="H477" s="440">
        <f t="shared" si="48"/>
        <v>109</v>
      </c>
      <c r="I477" s="440">
        <f t="shared" si="49"/>
        <v>255</v>
      </c>
      <c r="J477" s="440"/>
      <c r="K477" s="161" t="str">
        <f t="shared" si="51"/>
        <v xml:space="preserve">  255,  // </v>
      </c>
    </row>
    <row r="478" spans="7:11" x14ac:dyDescent="0.2">
      <c r="G478" s="411">
        <f t="shared" si="52"/>
        <v>1476</v>
      </c>
      <c r="H478" s="440">
        <f t="shared" si="48"/>
        <v>109</v>
      </c>
      <c r="I478" s="440">
        <f t="shared" si="49"/>
        <v>255</v>
      </c>
      <c r="J478" s="440"/>
      <c r="K478" s="161" t="str">
        <f t="shared" si="51"/>
        <v xml:space="preserve">  255,  // </v>
      </c>
    </row>
    <row r="479" spans="7:11" x14ac:dyDescent="0.2">
      <c r="G479" s="411">
        <f t="shared" si="52"/>
        <v>1477</v>
      </c>
      <c r="H479" s="440">
        <f t="shared" si="48"/>
        <v>109</v>
      </c>
      <c r="I479" s="440">
        <f t="shared" si="49"/>
        <v>255</v>
      </c>
      <c r="J479" s="440"/>
      <c r="K479" s="161" t="str">
        <f t="shared" si="51"/>
        <v xml:space="preserve">  255,  // </v>
      </c>
    </row>
    <row r="480" spans="7:11" x14ac:dyDescent="0.2">
      <c r="G480" s="411">
        <f t="shared" si="52"/>
        <v>1478</v>
      </c>
      <c r="H480" s="440">
        <f t="shared" si="48"/>
        <v>109</v>
      </c>
      <c r="I480" s="440">
        <f t="shared" si="49"/>
        <v>255</v>
      </c>
      <c r="J480" s="440"/>
      <c r="K480" s="161" t="str">
        <f t="shared" si="51"/>
        <v xml:space="preserve">  255,  // </v>
      </c>
    </row>
    <row r="481" spans="7:11" x14ac:dyDescent="0.2">
      <c r="G481" s="411">
        <f t="shared" si="52"/>
        <v>1479</v>
      </c>
      <c r="H481" s="440">
        <f t="shared" si="48"/>
        <v>109</v>
      </c>
      <c r="I481" s="440">
        <f t="shared" si="49"/>
        <v>255</v>
      </c>
      <c r="J481" s="440"/>
      <c r="K481" s="161" t="str">
        <f t="shared" si="51"/>
        <v xml:space="preserve">  255,  // </v>
      </c>
    </row>
    <row r="482" spans="7:11" x14ac:dyDescent="0.2">
      <c r="G482" s="412">
        <f t="shared" si="52"/>
        <v>1480</v>
      </c>
      <c r="H482" s="440">
        <f t="shared" ref="H482:H513" si="53">LOOKUP(G482,D:D,B:B)</f>
        <v>131</v>
      </c>
      <c r="I482" s="440">
        <f t="shared" si="49"/>
        <v>131</v>
      </c>
      <c r="J482" s="440" t="str">
        <f t="shared" ref="J482:J497" si="54">LOOKUP(G482,D:D,C:C)</f>
        <v xml:space="preserve">PercNormLvl  </v>
      </c>
      <c r="K482" s="161" t="str">
        <f t="shared" si="51"/>
        <v xml:space="preserve">  131,  // PercNormLvl  </v>
      </c>
    </row>
    <row r="483" spans="7:11" x14ac:dyDescent="0.2">
      <c r="G483" s="411">
        <f t="shared" si="52"/>
        <v>1481</v>
      </c>
      <c r="H483" s="440">
        <f t="shared" si="53"/>
        <v>132</v>
      </c>
      <c r="I483" s="440">
        <f t="shared" si="49"/>
        <v>132</v>
      </c>
      <c r="J483" s="440" t="str">
        <f t="shared" si="54"/>
        <v xml:space="preserve">PercSoftLvl  </v>
      </c>
      <c r="K483" s="161" t="str">
        <f t="shared" si="51"/>
        <v xml:space="preserve">  132,  // PercSoftLvl  </v>
      </c>
    </row>
    <row r="484" spans="7:11" x14ac:dyDescent="0.2">
      <c r="G484" s="411">
        <f t="shared" si="52"/>
        <v>1482</v>
      </c>
      <c r="H484" s="440">
        <f t="shared" si="53"/>
        <v>133</v>
      </c>
      <c r="I484" s="440">
        <f t="shared" si="49"/>
        <v>133</v>
      </c>
      <c r="J484" s="440" t="str">
        <f t="shared" si="54"/>
        <v xml:space="preserve">PercLongTm   </v>
      </c>
      <c r="K484" s="161" t="str">
        <f t="shared" si="51"/>
        <v xml:space="preserve">  133,  // PercLongTm   </v>
      </c>
    </row>
    <row r="485" spans="7:11" x14ac:dyDescent="0.2">
      <c r="G485" s="411">
        <f t="shared" si="52"/>
        <v>1483</v>
      </c>
      <c r="H485" s="440">
        <f t="shared" si="53"/>
        <v>134</v>
      </c>
      <c r="I485" s="440">
        <f t="shared" si="49"/>
        <v>134</v>
      </c>
      <c r="J485" s="440" t="str">
        <f t="shared" si="54"/>
        <v xml:space="preserve">PercShortTm  </v>
      </c>
      <c r="K485" s="161" t="str">
        <f t="shared" si="51"/>
        <v xml:space="preserve">  134,  // PercShortTm  </v>
      </c>
    </row>
    <row r="486" spans="7:11" x14ac:dyDescent="0.2">
      <c r="G486" s="411">
        <f t="shared" si="52"/>
        <v>1484</v>
      </c>
      <c r="H486" s="440">
        <f t="shared" si="53"/>
        <v>135</v>
      </c>
      <c r="I486" s="440">
        <f t="shared" si="49"/>
        <v>135</v>
      </c>
      <c r="J486" s="440" t="str">
        <f t="shared" si="54"/>
        <v xml:space="preserve">PercMutedDB  </v>
      </c>
      <c r="K486" s="161" t="str">
        <f t="shared" si="51"/>
        <v xml:space="preserve">  135,  // PercMutedDB  </v>
      </c>
    </row>
    <row r="487" spans="7:11" x14ac:dyDescent="0.2">
      <c r="G487" s="411">
        <f t="shared" si="52"/>
        <v>1485</v>
      </c>
      <c r="H487" s="440">
        <f t="shared" si="53"/>
        <v>135</v>
      </c>
      <c r="I487" s="440">
        <f t="shared" si="49"/>
        <v>255</v>
      </c>
      <c r="J487" s="440" t="str">
        <f t="shared" si="54"/>
        <v xml:space="preserve">PercMutedDB  </v>
      </c>
      <c r="K487" s="161" t="str">
        <f t="shared" si="51"/>
        <v xml:space="preserve">  255,  // PercMutedDB  </v>
      </c>
    </row>
    <row r="488" spans="7:11" x14ac:dyDescent="0.2">
      <c r="G488" s="411">
        <f t="shared" si="52"/>
        <v>1486</v>
      </c>
      <c r="H488" s="440">
        <f t="shared" si="53"/>
        <v>137</v>
      </c>
      <c r="I488" s="440">
        <f t="shared" si="49"/>
        <v>137</v>
      </c>
      <c r="J488" s="440" t="str">
        <f t="shared" si="54"/>
        <v>PercPrecharge</v>
      </c>
      <c r="K488" s="161" t="str">
        <f t="shared" si="51"/>
        <v xml:space="preserve">  137,  // PercPrecharge</v>
      </c>
    </row>
    <row r="489" spans="7:11" x14ac:dyDescent="0.2">
      <c r="G489" s="411">
        <f t="shared" si="52"/>
        <v>1487</v>
      </c>
      <c r="H489" s="440">
        <f t="shared" si="53"/>
        <v>137</v>
      </c>
      <c r="I489" s="440">
        <f t="shared" si="49"/>
        <v>255</v>
      </c>
      <c r="J489" s="440" t="str">
        <f t="shared" si="54"/>
        <v>PercPrecharge</v>
      </c>
      <c r="K489" s="161" t="str">
        <f t="shared" si="51"/>
        <v xml:space="preserve">  255,  // PercPrecharge</v>
      </c>
    </row>
    <row r="490" spans="7:11" x14ac:dyDescent="0.2">
      <c r="G490" s="412">
        <f t="shared" si="52"/>
        <v>1488</v>
      </c>
      <c r="H490" s="440">
        <f t="shared" si="53"/>
        <v>137</v>
      </c>
      <c r="I490" s="440">
        <f t="shared" si="49"/>
        <v>255</v>
      </c>
      <c r="J490" s="440" t="str">
        <f t="shared" si="54"/>
        <v>PercPrecharge</v>
      </c>
      <c r="K490" s="161" t="str">
        <f t="shared" si="51"/>
        <v xml:space="preserve">  255,  // PercPrecharge</v>
      </c>
    </row>
    <row r="491" spans="7:11" x14ac:dyDescent="0.2">
      <c r="G491" s="411">
        <f t="shared" si="52"/>
        <v>1489</v>
      </c>
      <c r="H491" s="440">
        <f t="shared" si="53"/>
        <v>137</v>
      </c>
      <c r="I491" s="440">
        <f t="shared" si="49"/>
        <v>255</v>
      </c>
      <c r="J491" s="440" t="str">
        <f t="shared" si="54"/>
        <v>PercPrecharge</v>
      </c>
      <c r="K491" s="161" t="str">
        <f t="shared" si="51"/>
        <v xml:space="preserve">  255,  // PercPrecharge</v>
      </c>
    </row>
    <row r="492" spans="7:11" x14ac:dyDescent="0.2">
      <c r="G492" s="411">
        <f t="shared" si="52"/>
        <v>1490</v>
      </c>
      <c r="H492" s="440">
        <f t="shared" si="53"/>
        <v>125</v>
      </c>
      <c r="I492" s="440">
        <f t="shared" si="49"/>
        <v>125</v>
      </c>
      <c r="J492" s="440" t="str">
        <f t="shared" si="54"/>
        <v xml:space="preserve">GM Synth Lvl </v>
      </c>
      <c r="K492" s="161" t="str">
        <f t="shared" si="51"/>
        <v xml:space="preserve">  125,  // GM Synth Lvl </v>
      </c>
    </row>
    <row r="493" spans="7:11" x14ac:dyDescent="0.2">
      <c r="G493" s="411">
        <f t="shared" si="52"/>
        <v>1491</v>
      </c>
      <c r="H493" s="440">
        <f t="shared" si="53"/>
        <v>124</v>
      </c>
      <c r="I493" s="440">
        <f t="shared" si="49"/>
        <v>124</v>
      </c>
      <c r="J493" s="440" t="str">
        <f t="shared" si="54"/>
        <v>Organ Sum Lvl</v>
      </c>
      <c r="K493" s="161" t="str">
        <f t="shared" si="51"/>
        <v xml:space="preserve">  124,  // Organ Sum Lvl</v>
      </c>
    </row>
    <row r="494" spans="7:11" x14ac:dyDescent="0.2">
      <c r="G494" s="411">
        <f t="shared" si="52"/>
        <v>1492</v>
      </c>
      <c r="H494" s="440">
        <f t="shared" si="53"/>
        <v>124</v>
      </c>
      <c r="I494" s="440">
        <f t="shared" si="49"/>
        <v>255</v>
      </c>
      <c r="J494" s="440" t="str">
        <f t="shared" si="54"/>
        <v>Organ Sum Lvl</v>
      </c>
      <c r="K494" s="161" t="str">
        <f t="shared" si="51"/>
        <v xml:space="preserve">  255,  // Organ Sum Lvl</v>
      </c>
    </row>
    <row r="495" spans="7:11" x14ac:dyDescent="0.2">
      <c r="G495" s="411">
        <f t="shared" si="52"/>
        <v>1493</v>
      </c>
      <c r="H495" s="440">
        <f t="shared" si="53"/>
        <v>124</v>
      </c>
      <c r="I495" s="440">
        <f t="shared" si="49"/>
        <v>255</v>
      </c>
      <c r="J495" s="440" t="str">
        <f t="shared" si="54"/>
        <v>Organ Sum Lvl</v>
      </c>
      <c r="K495" s="161" t="str">
        <f t="shared" si="51"/>
        <v xml:space="preserve">  255,  // Organ Sum Lvl</v>
      </c>
    </row>
    <row r="496" spans="7:11" x14ac:dyDescent="0.2">
      <c r="G496" s="411">
        <f t="shared" si="52"/>
        <v>1494</v>
      </c>
      <c r="H496" s="440">
        <f t="shared" si="53"/>
        <v>124</v>
      </c>
      <c r="I496" s="440">
        <f t="shared" si="49"/>
        <v>255</v>
      </c>
      <c r="J496" s="440" t="str">
        <f t="shared" si="54"/>
        <v>Organ Sum Lvl</v>
      </c>
      <c r="K496" s="161" t="str">
        <f t="shared" si="51"/>
        <v xml:space="preserve">  255,  // Organ Sum Lvl</v>
      </c>
    </row>
    <row r="497" spans="7:11" x14ac:dyDescent="0.2">
      <c r="G497" s="411">
        <f t="shared" si="52"/>
        <v>1495</v>
      </c>
      <c r="H497" s="440">
        <f t="shared" si="53"/>
        <v>21</v>
      </c>
      <c r="I497" s="440">
        <f t="shared" si="49"/>
        <v>21</v>
      </c>
      <c r="J497" s="440" t="str">
        <f t="shared" si="54"/>
        <v xml:space="preserve">LED Dimmer   </v>
      </c>
      <c r="K497" s="161" t="str">
        <f t="shared" si="51"/>
        <v xml:space="preserve">  21,  // LED Dimmer   </v>
      </c>
    </row>
    <row r="498" spans="7:11" x14ac:dyDescent="0.2">
      <c r="G498" s="416">
        <f t="shared" si="52"/>
        <v>1496</v>
      </c>
      <c r="H498" s="440">
        <f t="shared" si="53"/>
        <v>21</v>
      </c>
      <c r="I498" s="440">
        <f t="shared" si="49"/>
        <v>255</v>
      </c>
      <c r="J498" s="440"/>
      <c r="K498" s="161" t="str">
        <f t="shared" si="51"/>
        <v xml:space="preserve">  255,  // </v>
      </c>
    </row>
    <row r="499" spans="7:11" x14ac:dyDescent="0.2">
      <c r="G499" s="417">
        <f t="shared" si="52"/>
        <v>1497</v>
      </c>
      <c r="H499" s="440">
        <f t="shared" si="53"/>
        <v>21</v>
      </c>
      <c r="I499" s="440">
        <f t="shared" si="49"/>
        <v>255</v>
      </c>
      <c r="J499" s="440"/>
      <c r="K499" s="161" t="str">
        <f t="shared" si="51"/>
        <v xml:space="preserve">  255,  // </v>
      </c>
    </row>
    <row r="500" spans="7:11" x14ac:dyDescent="0.2">
      <c r="G500" s="417">
        <f t="shared" si="52"/>
        <v>1498</v>
      </c>
      <c r="H500" s="440">
        <f t="shared" si="53"/>
        <v>21</v>
      </c>
      <c r="I500" s="440">
        <f t="shared" si="49"/>
        <v>255</v>
      </c>
      <c r="J500" s="440"/>
      <c r="K500" s="161" t="str">
        <f t="shared" si="51"/>
        <v xml:space="preserve">  255,  // </v>
      </c>
    </row>
    <row r="501" spans="7:11" x14ac:dyDescent="0.2">
      <c r="G501" s="417">
        <f t="shared" si="52"/>
        <v>1499</v>
      </c>
      <c r="H501" s="440">
        <f t="shared" si="53"/>
        <v>21</v>
      </c>
      <c r="I501" s="440">
        <f t="shared" si="49"/>
        <v>255</v>
      </c>
      <c r="J501" s="440"/>
      <c r="K501" s="161" t="str">
        <f t="shared" si="51"/>
        <v xml:space="preserve">  255,  // </v>
      </c>
    </row>
    <row r="502" spans="7:11" x14ac:dyDescent="0.2">
      <c r="G502" s="417">
        <f t="shared" si="52"/>
        <v>1500</v>
      </c>
      <c r="H502" s="440">
        <f t="shared" si="53"/>
        <v>21</v>
      </c>
      <c r="I502" s="440">
        <f t="shared" si="49"/>
        <v>255</v>
      </c>
      <c r="J502" s="440"/>
      <c r="K502" s="161" t="str">
        <f t="shared" si="51"/>
        <v xml:space="preserve">  255,  // </v>
      </c>
    </row>
    <row r="503" spans="7:11" x14ac:dyDescent="0.2">
      <c r="G503" s="417">
        <f t="shared" si="52"/>
        <v>1501</v>
      </c>
      <c r="H503" s="440">
        <f t="shared" si="53"/>
        <v>21</v>
      </c>
      <c r="I503" s="440">
        <f t="shared" si="49"/>
        <v>255</v>
      </c>
      <c r="J503" s="440"/>
      <c r="K503" s="161" t="str">
        <f t="shared" si="51"/>
        <v xml:space="preserve">  255,  // </v>
      </c>
    </row>
    <row r="504" spans="7:11" x14ac:dyDescent="0.2">
      <c r="G504" s="417">
        <f t="shared" si="52"/>
        <v>1502</v>
      </c>
      <c r="H504" s="440">
        <f t="shared" si="53"/>
        <v>21</v>
      </c>
      <c r="I504" s="440">
        <f t="shared" si="49"/>
        <v>255</v>
      </c>
      <c r="J504" s="440"/>
      <c r="K504" s="161" t="str">
        <f t="shared" si="51"/>
        <v xml:space="preserve">  255,  // </v>
      </c>
    </row>
    <row r="505" spans="7:11" x14ac:dyDescent="0.2">
      <c r="G505" s="417">
        <f t="shared" si="52"/>
        <v>1503</v>
      </c>
      <c r="H505" s="440">
        <f t="shared" si="53"/>
        <v>21</v>
      </c>
      <c r="I505" s="440">
        <f t="shared" si="49"/>
        <v>255</v>
      </c>
      <c r="J505" s="440"/>
      <c r="K505" s="161" t="str">
        <f t="shared" si="51"/>
        <v xml:space="preserve">  255,  // </v>
      </c>
    </row>
    <row r="506" spans="7:11" x14ac:dyDescent="0.2">
      <c r="G506" s="417">
        <f t="shared" si="52"/>
        <v>1504</v>
      </c>
      <c r="H506" s="440">
        <f t="shared" si="53"/>
        <v>21</v>
      </c>
      <c r="I506" s="440">
        <f t="shared" si="49"/>
        <v>255</v>
      </c>
      <c r="J506" s="440"/>
      <c r="K506" s="161" t="str">
        <f t="shared" si="51"/>
        <v xml:space="preserve">  255,  // </v>
      </c>
    </row>
    <row r="507" spans="7:11" x14ac:dyDescent="0.2">
      <c r="G507" s="417">
        <f t="shared" si="52"/>
        <v>1505</v>
      </c>
      <c r="H507" s="440">
        <f t="shared" si="53"/>
        <v>21</v>
      </c>
      <c r="I507" s="440">
        <f t="shared" si="49"/>
        <v>255</v>
      </c>
      <c r="J507" s="440"/>
      <c r="K507" s="161" t="str">
        <f t="shared" si="51"/>
        <v xml:space="preserve">  255,  // </v>
      </c>
    </row>
    <row r="508" spans="7:11" x14ac:dyDescent="0.2">
      <c r="G508" s="417">
        <f t="shared" si="52"/>
        <v>1506</v>
      </c>
      <c r="H508" s="440">
        <f t="shared" si="53"/>
        <v>21</v>
      </c>
      <c r="I508" s="440">
        <f t="shared" si="49"/>
        <v>255</v>
      </c>
      <c r="J508" s="440"/>
      <c r="K508" s="161" t="str">
        <f t="shared" si="51"/>
        <v xml:space="preserve">  255,  // </v>
      </c>
    </row>
    <row r="509" spans="7:11" x14ac:dyDescent="0.2">
      <c r="G509" s="417">
        <f t="shared" si="52"/>
        <v>1507</v>
      </c>
      <c r="H509" s="440">
        <f t="shared" si="53"/>
        <v>21</v>
      </c>
      <c r="I509" s="440">
        <f t="shared" si="49"/>
        <v>255</v>
      </c>
      <c r="J509" s="440"/>
      <c r="K509" s="161" t="str">
        <f t="shared" si="51"/>
        <v xml:space="preserve">  255,  // </v>
      </c>
    </row>
    <row r="510" spans="7:11" x14ac:dyDescent="0.2">
      <c r="G510" s="417">
        <f t="shared" si="52"/>
        <v>1508</v>
      </c>
      <c r="H510" s="440">
        <f t="shared" si="53"/>
        <v>21</v>
      </c>
      <c r="I510" s="440">
        <f>IF(H510=H509,255,H510)</f>
        <v>255</v>
      </c>
      <c r="J510" s="440"/>
      <c r="K510" s="161" t="str">
        <f t="shared" si="51"/>
        <v xml:space="preserve">  255,  // </v>
      </c>
    </row>
    <row r="511" spans="7:11" x14ac:dyDescent="0.2">
      <c r="G511" s="417">
        <f t="shared" si="52"/>
        <v>1509</v>
      </c>
      <c r="H511" s="440">
        <f t="shared" si="53"/>
        <v>22</v>
      </c>
      <c r="I511" s="440">
        <f>IF(H511=H510,255,H511)</f>
        <v>22</v>
      </c>
      <c r="J511" s="440" t="str">
        <f>LOOKUP(G511,D:D,C:C)</f>
        <v xml:space="preserve">SD File Exec </v>
      </c>
      <c r="K511" s="161" t="str">
        <f t="shared" si="51"/>
        <v xml:space="preserve">  22,  // SD File Exec </v>
      </c>
    </row>
    <row r="512" spans="7:11" x14ac:dyDescent="0.2">
      <c r="G512" s="417">
        <f t="shared" si="52"/>
        <v>1510</v>
      </c>
      <c r="H512" s="440">
        <f t="shared" si="53"/>
        <v>22</v>
      </c>
      <c r="I512" s="440">
        <f>IF(H512=H511,255,H512)</f>
        <v>255</v>
      </c>
      <c r="J512" s="440"/>
      <c r="K512" s="161" t="str">
        <f t="shared" si="51"/>
        <v xml:space="preserve">  255,  // </v>
      </c>
    </row>
    <row r="513" spans="7:11" x14ac:dyDescent="0.2">
      <c r="G513" s="417">
        <f>G512+1</f>
        <v>1511</v>
      </c>
      <c r="H513" s="440">
        <f t="shared" si="53"/>
        <v>22</v>
      </c>
      <c r="I513" s="440">
        <f>IF(H513=H512,255,H513)</f>
        <v>255</v>
      </c>
      <c r="J513" s="440"/>
      <c r="K513" s="161" t="str">
        <f>CONCATENATE("  ",I513," ","  // ",J513)</f>
        <v xml:space="preserve">  255   // </v>
      </c>
    </row>
    <row r="514" spans="7:11" x14ac:dyDescent="0.2">
      <c r="K514" s="429" t="s">
        <v>285</v>
      </c>
    </row>
  </sheetData>
  <sortState ref="B2:D513">
    <sortCondition ref="D2:D513"/>
  </sortState>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9"/>
  <sheetViews>
    <sheetView topLeftCell="A131" zoomScaleNormal="100" workbookViewId="0">
      <selection activeCell="B160" sqref="B160:B165"/>
    </sheetView>
  </sheetViews>
  <sheetFormatPr baseColWidth="10" defaultRowHeight="12.75" x14ac:dyDescent="0.2"/>
  <cols>
    <col min="1" max="1" width="42.140625" style="341" customWidth="1"/>
    <col min="2" max="2" width="25.140625" style="341" customWidth="1"/>
    <col min="3" max="3" width="17.85546875" style="342" customWidth="1"/>
    <col min="4" max="4" width="6.85546875" style="343" customWidth="1"/>
    <col min="5" max="5" width="65.42578125" style="348" customWidth="1"/>
    <col min="6" max="16384" width="11.42578125" style="343"/>
  </cols>
  <sheetData>
    <row r="1" spans="1:5" ht="29.25" customHeight="1" x14ac:dyDescent="0.2">
      <c r="A1" s="340" t="s">
        <v>1899</v>
      </c>
      <c r="E1" s="344" t="s">
        <v>1806</v>
      </c>
    </row>
    <row r="3" spans="1:5" s="347" customFormat="1" ht="31.5" x14ac:dyDescent="0.2">
      <c r="A3" s="345" t="s">
        <v>1450</v>
      </c>
      <c r="B3" s="346" t="s">
        <v>1457</v>
      </c>
      <c r="C3" s="345" t="s">
        <v>1888</v>
      </c>
      <c r="E3" s="341" t="s">
        <v>1781</v>
      </c>
    </row>
    <row r="4" spans="1:5" ht="51" x14ac:dyDescent="0.2">
      <c r="C4" s="342" t="s">
        <v>1913</v>
      </c>
    </row>
    <row r="5" spans="1:5" ht="15.75" x14ac:dyDescent="0.2">
      <c r="A5" s="349" t="s">
        <v>442</v>
      </c>
      <c r="B5" s="350"/>
      <c r="C5" s="17"/>
      <c r="E5" s="351" t="s">
        <v>1778</v>
      </c>
    </row>
    <row r="6" spans="1:5" x14ac:dyDescent="0.2">
      <c r="B6" s="350" t="s">
        <v>1855</v>
      </c>
      <c r="C6" s="342" t="s">
        <v>1889</v>
      </c>
      <c r="E6" s="348" t="s">
        <v>1868</v>
      </c>
    </row>
    <row r="7" spans="1:5" ht="15" x14ac:dyDescent="0.2">
      <c r="D7" s="352"/>
    </row>
    <row r="8" spans="1:5" ht="15.75" x14ac:dyDescent="0.2">
      <c r="A8" s="353" t="s">
        <v>445</v>
      </c>
      <c r="B8" s="354"/>
      <c r="E8" s="351" t="s">
        <v>1763</v>
      </c>
    </row>
    <row r="9" spans="1:5" ht="12.75" customHeight="1" x14ac:dyDescent="0.2">
      <c r="B9" s="355" t="s">
        <v>297</v>
      </c>
      <c r="C9" s="342" t="s">
        <v>1897</v>
      </c>
      <c r="E9" s="341"/>
    </row>
    <row r="10" spans="1:5" ht="12.75" customHeight="1" x14ac:dyDescent="0.2">
      <c r="B10" s="354" t="s">
        <v>296</v>
      </c>
      <c r="C10" s="342" t="s">
        <v>1897</v>
      </c>
      <c r="E10" s="341"/>
    </row>
    <row r="11" spans="1:5" ht="12.75" customHeight="1" x14ac:dyDescent="0.2">
      <c r="B11" s="354" t="s">
        <v>295</v>
      </c>
      <c r="C11" s="342" t="s">
        <v>1897</v>
      </c>
      <c r="E11" s="341"/>
    </row>
    <row r="12" spans="1:5" ht="12.75" customHeight="1" x14ac:dyDescent="0.2">
      <c r="B12" s="354" t="s">
        <v>294</v>
      </c>
      <c r="C12" s="342" t="s">
        <v>1897</v>
      </c>
      <c r="E12" s="341"/>
    </row>
    <row r="13" spans="1:5" ht="12.75" customHeight="1" x14ac:dyDescent="0.2">
      <c r="B13" s="354" t="s">
        <v>293</v>
      </c>
      <c r="C13" s="342" t="s">
        <v>1897</v>
      </c>
      <c r="E13" s="341" t="s">
        <v>1674</v>
      </c>
    </row>
    <row r="14" spans="1:5" ht="12.75" customHeight="1" x14ac:dyDescent="0.2">
      <c r="B14" s="354" t="s">
        <v>292</v>
      </c>
      <c r="C14" s="342" t="s">
        <v>1897</v>
      </c>
      <c r="E14" s="341"/>
    </row>
    <row r="15" spans="1:5" ht="12.75" customHeight="1" x14ac:dyDescent="0.2">
      <c r="B15" s="354" t="s">
        <v>291</v>
      </c>
      <c r="C15" s="342" t="s">
        <v>1897</v>
      </c>
      <c r="E15" s="341"/>
    </row>
    <row r="16" spans="1:5" ht="12.75" customHeight="1" x14ac:dyDescent="0.2">
      <c r="B16" s="354" t="s">
        <v>290</v>
      </c>
      <c r="C16" s="342" t="s">
        <v>1897</v>
      </c>
      <c r="E16" s="341"/>
    </row>
    <row r="17" spans="1:5" ht="12.75" customHeight="1" x14ac:dyDescent="0.2">
      <c r="B17" s="354" t="s">
        <v>289</v>
      </c>
      <c r="C17" s="342" t="s">
        <v>1897</v>
      </c>
      <c r="E17" s="341"/>
    </row>
    <row r="18" spans="1:5" ht="12.75" customHeight="1" x14ac:dyDescent="0.2">
      <c r="B18" s="356" t="s">
        <v>288</v>
      </c>
      <c r="C18" s="342" t="s">
        <v>1897</v>
      </c>
      <c r="E18" s="344"/>
    </row>
    <row r="19" spans="1:5" ht="12.75" customHeight="1" x14ac:dyDescent="0.2">
      <c r="B19" s="356" t="s">
        <v>287</v>
      </c>
      <c r="C19" s="342" t="s">
        <v>1897</v>
      </c>
      <c r="E19" s="344" t="s">
        <v>1807</v>
      </c>
    </row>
    <row r="20" spans="1:5" ht="12.75" customHeight="1" x14ac:dyDescent="0.2">
      <c r="B20" s="356" t="s">
        <v>286</v>
      </c>
      <c r="C20" s="342" t="s">
        <v>1897</v>
      </c>
      <c r="E20" s="344"/>
    </row>
    <row r="21" spans="1:5" ht="12.75" customHeight="1" x14ac:dyDescent="0.2">
      <c r="B21" s="356" t="s">
        <v>350</v>
      </c>
      <c r="C21" s="342" t="s">
        <v>1886</v>
      </c>
      <c r="E21" s="344" t="s">
        <v>1671</v>
      </c>
    </row>
    <row r="22" spans="1:5" ht="12.75" customHeight="1" x14ac:dyDescent="0.2">
      <c r="B22" s="356" t="s">
        <v>351</v>
      </c>
      <c r="C22" s="342" t="s">
        <v>1886</v>
      </c>
      <c r="E22" s="344" t="s">
        <v>1672</v>
      </c>
    </row>
    <row r="23" spans="1:5" ht="12.75" customHeight="1" x14ac:dyDescent="0.2">
      <c r="A23" s="343"/>
      <c r="B23" s="356" t="s">
        <v>353</v>
      </c>
      <c r="C23" s="342" t="s">
        <v>1886</v>
      </c>
      <c r="E23" s="344" t="s">
        <v>1673</v>
      </c>
    </row>
    <row r="24" spans="1:5" ht="12.75" customHeight="1" x14ac:dyDescent="0.2">
      <c r="A24" s="343"/>
      <c r="B24" s="356" t="s">
        <v>352</v>
      </c>
      <c r="C24" s="342" t="s">
        <v>1886</v>
      </c>
      <c r="E24" s="344" t="s">
        <v>1670</v>
      </c>
    </row>
    <row r="25" spans="1:5" ht="12.75" customHeight="1" x14ac:dyDescent="0.2">
      <c r="A25" s="343"/>
      <c r="B25" s="356" t="s">
        <v>1239</v>
      </c>
      <c r="C25" s="342" t="s">
        <v>1886</v>
      </c>
      <c r="E25" s="344" t="s">
        <v>1669</v>
      </c>
    </row>
    <row r="26" spans="1:5" ht="12.75" customHeight="1" x14ac:dyDescent="0.2">
      <c r="A26" s="343"/>
      <c r="B26" s="356" t="s">
        <v>1086</v>
      </c>
      <c r="C26" s="342" t="s">
        <v>1886</v>
      </c>
      <c r="E26" s="344" t="s">
        <v>1782</v>
      </c>
    </row>
    <row r="27" spans="1:5" ht="12.75" customHeight="1" x14ac:dyDescent="0.2">
      <c r="A27" s="343"/>
      <c r="B27" s="356" t="s">
        <v>1085</v>
      </c>
      <c r="C27" s="342" t="s">
        <v>1886</v>
      </c>
      <c r="E27" s="344" t="s">
        <v>1809</v>
      </c>
    </row>
    <row r="28" spans="1:5" ht="12.75" customHeight="1" x14ac:dyDescent="0.2">
      <c r="A28" s="343"/>
      <c r="B28" s="356" t="s">
        <v>1565</v>
      </c>
      <c r="C28" s="342" t="s">
        <v>1886</v>
      </c>
      <c r="E28" s="344"/>
    </row>
    <row r="29" spans="1:5" ht="12.75" customHeight="1" x14ac:dyDescent="0.2">
      <c r="A29" s="343"/>
      <c r="B29" s="356" t="s">
        <v>1566</v>
      </c>
      <c r="C29" s="342" t="s">
        <v>1886</v>
      </c>
      <c r="E29" s="344"/>
    </row>
    <row r="30" spans="1:5" ht="12.75" customHeight="1" x14ac:dyDescent="0.2">
      <c r="A30" s="343"/>
      <c r="B30" s="356" t="s">
        <v>1567</v>
      </c>
      <c r="C30" s="342" t="s">
        <v>1886</v>
      </c>
      <c r="E30" s="344"/>
    </row>
    <row r="31" spans="1:5" ht="12.75" customHeight="1" x14ac:dyDescent="0.2">
      <c r="A31" s="343"/>
      <c r="B31" s="356" t="s">
        <v>1568</v>
      </c>
      <c r="C31" s="342" t="s">
        <v>1886</v>
      </c>
      <c r="E31" s="344"/>
    </row>
    <row r="32" spans="1:5" ht="12.75" customHeight="1" x14ac:dyDescent="0.2">
      <c r="A32" s="343"/>
      <c r="B32" s="356" t="s">
        <v>1569</v>
      </c>
      <c r="C32" s="342" t="s">
        <v>1886</v>
      </c>
      <c r="E32" s="344"/>
    </row>
    <row r="33" spans="1:5" ht="12.75" customHeight="1" x14ac:dyDescent="0.2">
      <c r="A33" s="343"/>
      <c r="B33" s="356" t="s">
        <v>1570</v>
      </c>
      <c r="C33" s="342" t="s">
        <v>1886</v>
      </c>
      <c r="E33" s="344" t="s">
        <v>1675</v>
      </c>
    </row>
    <row r="34" spans="1:5" ht="12.75" customHeight="1" x14ac:dyDescent="0.2">
      <c r="A34" s="343"/>
      <c r="B34" s="356" t="s">
        <v>1571</v>
      </c>
      <c r="C34" s="342" t="s">
        <v>1886</v>
      </c>
      <c r="E34" s="344" t="s">
        <v>1812</v>
      </c>
    </row>
    <row r="35" spans="1:5" ht="12.75" customHeight="1" x14ac:dyDescent="0.2">
      <c r="A35" s="343"/>
      <c r="B35" s="356" t="s">
        <v>1572</v>
      </c>
      <c r="C35" s="342" t="s">
        <v>1886</v>
      </c>
      <c r="E35" s="357"/>
    </row>
    <row r="36" spans="1:5" ht="12.75" customHeight="1" x14ac:dyDescent="0.2">
      <c r="A36" s="343"/>
      <c r="B36" s="356" t="s">
        <v>1573</v>
      </c>
      <c r="C36" s="342" t="s">
        <v>1886</v>
      </c>
      <c r="E36" s="344"/>
    </row>
    <row r="37" spans="1:5" ht="12.75" customHeight="1" x14ac:dyDescent="0.2">
      <c r="A37" s="343"/>
      <c r="B37" s="356" t="s">
        <v>1574</v>
      </c>
      <c r="C37" s="342" t="s">
        <v>1886</v>
      </c>
      <c r="E37" s="344"/>
    </row>
    <row r="38" spans="1:5" ht="12.75" customHeight="1" x14ac:dyDescent="0.2">
      <c r="A38" s="343"/>
      <c r="B38" s="356" t="s">
        <v>1575</v>
      </c>
      <c r="C38" s="342" t="s">
        <v>1886</v>
      </c>
      <c r="E38" s="344"/>
    </row>
    <row r="39" spans="1:5" ht="12.75" customHeight="1" x14ac:dyDescent="0.2">
      <c r="A39" s="343"/>
      <c r="B39" s="356" t="s">
        <v>1576</v>
      </c>
      <c r="C39" s="342" t="s">
        <v>1886</v>
      </c>
      <c r="E39" s="357"/>
    </row>
    <row r="40" spans="1:5" ht="12.75" customHeight="1" x14ac:dyDescent="0.2">
      <c r="A40" s="343"/>
      <c r="B40" s="356" t="s">
        <v>1087</v>
      </c>
      <c r="C40" s="342" t="s">
        <v>1886</v>
      </c>
      <c r="E40" s="344" t="s">
        <v>1777</v>
      </c>
    </row>
    <row r="41" spans="1:5" ht="12.75" customHeight="1" x14ac:dyDescent="0.2">
      <c r="A41" s="343"/>
      <c r="B41" s="356" t="s">
        <v>1346</v>
      </c>
      <c r="C41" s="342" t="s">
        <v>1886</v>
      </c>
      <c r="E41" s="344" t="s">
        <v>1776</v>
      </c>
    </row>
    <row r="42" spans="1:5" ht="12.75" customHeight="1" x14ac:dyDescent="0.2">
      <c r="A42" s="343"/>
      <c r="B42" s="356" t="s">
        <v>1300</v>
      </c>
      <c r="C42" s="342" t="s">
        <v>1886</v>
      </c>
      <c r="E42" s="344"/>
    </row>
    <row r="43" spans="1:5" ht="12.75" customHeight="1" x14ac:dyDescent="0.2">
      <c r="A43" s="343"/>
      <c r="B43" s="356" t="s">
        <v>1299</v>
      </c>
      <c r="C43" s="342" t="s">
        <v>1886</v>
      </c>
      <c r="E43" s="344"/>
    </row>
    <row r="44" spans="1:5" ht="12.75" customHeight="1" x14ac:dyDescent="0.2">
      <c r="A44" s="343"/>
      <c r="B44" s="356" t="s">
        <v>1298</v>
      </c>
      <c r="C44" s="342" t="s">
        <v>1886</v>
      </c>
      <c r="E44" s="344"/>
    </row>
    <row r="45" spans="1:5" ht="12.75" customHeight="1" x14ac:dyDescent="0.2">
      <c r="A45" s="343"/>
      <c r="B45" s="356" t="s">
        <v>1297</v>
      </c>
      <c r="C45" s="342" t="s">
        <v>1886</v>
      </c>
      <c r="E45" s="344"/>
    </row>
    <row r="46" spans="1:5" ht="12.75" customHeight="1" x14ac:dyDescent="0.2">
      <c r="A46" s="343"/>
      <c r="B46" s="356" t="s">
        <v>1296</v>
      </c>
      <c r="C46" s="342" t="s">
        <v>1886</v>
      </c>
    </row>
    <row r="47" spans="1:5" ht="12.75" customHeight="1" x14ac:dyDescent="0.2">
      <c r="A47" s="343"/>
      <c r="B47" s="356" t="s">
        <v>1295</v>
      </c>
      <c r="C47" s="342" t="s">
        <v>1886</v>
      </c>
      <c r="E47" s="344" t="s">
        <v>1810</v>
      </c>
    </row>
    <row r="48" spans="1:5" ht="12.75" customHeight="1" x14ac:dyDescent="0.2">
      <c r="A48" s="343"/>
      <c r="B48" s="356" t="s">
        <v>1294</v>
      </c>
      <c r="C48" s="342" t="s">
        <v>1886</v>
      </c>
      <c r="E48" s="344" t="s">
        <v>1811</v>
      </c>
    </row>
    <row r="49" spans="1:5" ht="12.75" customHeight="1" x14ac:dyDescent="0.2">
      <c r="A49" s="343"/>
      <c r="B49" s="356" t="s">
        <v>1293</v>
      </c>
      <c r="C49" s="342" t="s">
        <v>1886</v>
      </c>
    </row>
    <row r="50" spans="1:5" ht="12.75" customHeight="1" x14ac:dyDescent="0.2">
      <c r="A50" s="343"/>
      <c r="B50" s="356" t="s">
        <v>1292</v>
      </c>
      <c r="C50" s="342" t="s">
        <v>1886</v>
      </c>
      <c r="E50" s="344"/>
    </row>
    <row r="51" spans="1:5" ht="12.75" customHeight="1" x14ac:dyDescent="0.2">
      <c r="A51" s="343"/>
      <c r="B51" s="356" t="s">
        <v>1291</v>
      </c>
      <c r="C51" s="342" t="s">
        <v>1886</v>
      </c>
      <c r="E51" s="344"/>
    </row>
    <row r="52" spans="1:5" ht="12.75" customHeight="1" x14ac:dyDescent="0.2">
      <c r="A52" s="343"/>
      <c r="B52" s="356" t="s">
        <v>1290</v>
      </c>
      <c r="C52" s="342" t="s">
        <v>1886</v>
      </c>
      <c r="E52" s="357"/>
    </row>
    <row r="53" spans="1:5" ht="12.75" customHeight="1" x14ac:dyDescent="0.2">
      <c r="A53" s="343"/>
      <c r="B53" s="356" t="s">
        <v>1289</v>
      </c>
      <c r="C53" s="342" t="s">
        <v>1886</v>
      </c>
      <c r="E53" s="357"/>
    </row>
    <row r="54" spans="1:5" ht="12.75" customHeight="1" x14ac:dyDescent="0.2">
      <c r="A54" s="343"/>
      <c r="B54" s="354" t="s">
        <v>1393</v>
      </c>
      <c r="C54" s="342" t="s">
        <v>1887</v>
      </c>
      <c r="E54" s="341" t="s">
        <v>1667</v>
      </c>
    </row>
    <row r="55" spans="1:5" ht="12.75" customHeight="1" x14ac:dyDescent="0.2">
      <c r="B55" s="354" t="s">
        <v>1385</v>
      </c>
      <c r="C55" s="342" t="s">
        <v>1887</v>
      </c>
      <c r="E55" s="341" t="s">
        <v>1666</v>
      </c>
    </row>
    <row r="56" spans="1:5" ht="12.75" customHeight="1" x14ac:dyDescent="0.2">
      <c r="B56" s="354" t="s">
        <v>1390</v>
      </c>
      <c r="C56" s="342" t="s">
        <v>1887</v>
      </c>
      <c r="E56" s="341" t="s">
        <v>1665</v>
      </c>
    </row>
    <row r="57" spans="1:5" ht="12.75" customHeight="1" x14ac:dyDescent="0.2">
      <c r="B57" s="356" t="s">
        <v>1394</v>
      </c>
      <c r="C57" s="342" t="s">
        <v>1887</v>
      </c>
      <c r="E57" s="344" t="s">
        <v>1663</v>
      </c>
    </row>
    <row r="58" spans="1:5" ht="12.75" customHeight="1" x14ac:dyDescent="0.2">
      <c r="B58" s="356" t="s">
        <v>1384</v>
      </c>
      <c r="C58" s="342" t="s">
        <v>1887</v>
      </c>
      <c r="E58" s="344" t="s">
        <v>1664</v>
      </c>
    </row>
    <row r="59" spans="1:5" ht="12.75" customHeight="1" x14ac:dyDescent="0.2">
      <c r="B59" s="356" t="s">
        <v>1392</v>
      </c>
      <c r="C59" s="342" t="s">
        <v>1887</v>
      </c>
      <c r="E59" s="344" t="s">
        <v>1668</v>
      </c>
    </row>
    <row r="60" spans="1:5" ht="12.75" customHeight="1" x14ac:dyDescent="0.2">
      <c r="B60" s="356" t="s">
        <v>1391</v>
      </c>
      <c r="C60" s="342" t="s">
        <v>1887</v>
      </c>
      <c r="E60" s="344" t="s">
        <v>1662</v>
      </c>
    </row>
    <row r="61" spans="1:5" x14ac:dyDescent="0.2">
      <c r="E61" s="358"/>
    </row>
    <row r="62" spans="1:5" ht="15.75" x14ac:dyDescent="0.2">
      <c r="A62" s="359" t="s">
        <v>444</v>
      </c>
      <c r="B62" s="360"/>
      <c r="E62" s="351" t="s">
        <v>1763</v>
      </c>
    </row>
    <row r="63" spans="1:5" x14ac:dyDescent="0.2">
      <c r="B63" s="361" t="s">
        <v>302</v>
      </c>
      <c r="C63" s="342" t="s">
        <v>1896</v>
      </c>
      <c r="E63" s="341"/>
    </row>
    <row r="64" spans="1:5" x14ac:dyDescent="0.2">
      <c r="B64" s="360" t="s">
        <v>303</v>
      </c>
      <c r="C64" s="342" t="s">
        <v>1896</v>
      </c>
      <c r="E64" s="341"/>
    </row>
    <row r="65" spans="1:5" x14ac:dyDescent="0.2">
      <c r="B65" s="360" t="s">
        <v>304</v>
      </c>
      <c r="C65" s="342" t="s">
        <v>1896</v>
      </c>
      <c r="E65" s="341"/>
    </row>
    <row r="66" spans="1:5" x14ac:dyDescent="0.2">
      <c r="A66" s="343"/>
      <c r="B66" s="360" t="s">
        <v>305</v>
      </c>
      <c r="C66" s="342" t="s">
        <v>1896</v>
      </c>
      <c r="E66" s="341"/>
    </row>
    <row r="67" spans="1:5" x14ac:dyDescent="0.2">
      <c r="A67" s="343"/>
      <c r="B67" s="360" t="s">
        <v>306</v>
      </c>
      <c r="C67" s="342" t="s">
        <v>1896</v>
      </c>
      <c r="E67" s="341" t="s">
        <v>1674</v>
      </c>
    </row>
    <row r="68" spans="1:5" x14ac:dyDescent="0.2">
      <c r="A68" s="343"/>
      <c r="B68" s="360" t="s">
        <v>307</v>
      </c>
      <c r="C68" s="342" t="s">
        <v>1896</v>
      </c>
      <c r="E68" s="341"/>
    </row>
    <row r="69" spans="1:5" x14ac:dyDescent="0.2">
      <c r="A69" s="343"/>
      <c r="B69" s="360" t="s">
        <v>308</v>
      </c>
      <c r="C69" s="342" t="s">
        <v>1896</v>
      </c>
      <c r="E69" s="341"/>
    </row>
    <row r="70" spans="1:5" ht="12" customHeight="1" x14ac:dyDescent="0.2">
      <c r="A70" s="343"/>
      <c r="B70" s="360" t="s">
        <v>309</v>
      </c>
      <c r="C70" s="342" t="s">
        <v>1896</v>
      </c>
      <c r="E70" s="341"/>
    </row>
    <row r="71" spans="1:5" ht="12" customHeight="1" x14ac:dyDescent="0.2">
      <c r="A71" s="343"/>
      <c r="B71" s="360" t="s">
        <v>310</v>
      </c>
      <c r="C71" s="342" t="s">
        <v>1896</v>
      </c>
      <c r="E71" s="341"/>
    </row>
    <row r="72" spans="1:5" ht="12" customHeight="1" x14ac:dyDescent="0.2">
      <c r="A72" s="343"/>
      <c r="B72" s="362" t="s">
        <v>311</v>
      </c>
      <c r="C72" s="342" t="s">
        <v>1896</v>
      </c>
      <c r="E72" s="344"/>
    </row>
    <row r="73" spans="1:5" ht="12" customHeight="1" x14ac:dyDescent="0.2">
      <c r="A73" s="343"/>
      <c r="B73" s="362" t="s">
        <v>312</v>
      </c>
      <c r="C73" s="342" t="s">
        <v>1896</v>
      </c>
      <c r="E73" s="344" t="s">
        <v>1807</v>
      </c>
    </row>
    <row r="74" spans="1:5" ht="12" customHeight="1" x14ac:dyDescent="0.2">
      <c r="A74" s="343"/>
      <c r="B74" s="362" t="s">
        <v>313</v>
      </c>
      <c r="C74" s="342" t="s">
        <v>1896</v>
      </c>
      <c r="E74" s="344"/>
    </row>
    <row r="75" spans="1:5" ht="12" customHeight="1" x14ac:dyDescent="0.2">
      <c r="A75" s="343"/>
      <c r="B75" s="362" t="s">
        <v>1577</v>
      </c>
      <c r="C75" s="342" t="s">
        <v>1886</v>
      </c>
      <c r="E75" s="357"/>
    </row>
    <row r="76" spans="1:5" ht="12" customHeight="1" x14ac:dyDescent="0.2">
      <c r="A76" s="343"/>
      <c r="B76" s="362" t="s">
        <v>1578</v>
      </c>
      <c r="C76" s="342" t="s">
        <v>1886</v>
      </c>
      <c r="E76" s="357"/>
    </row>
    <row r="77" spans="1:5" ht="12" customHeight="1" x14ac:dyDescent="0.2">
      <c r="A77" s="343"/>
      <c r="B77" s="362" t="s">
        <v>1579</v>
      </c>
      <c r="C77" s="342" t="s">
        <v>1886</v>
      </c>
      <c r="E77" s="357"/>
    </row>
    <row r="78" spans="1:5" ht="12" customHeight="1" x14ac:dyDescent="0.2">
      <c r="A78" s="343"/>
      <c r="B78" s="362" t="s">
        <v>1580</v>
      </c>
      <c r="C78" s="342" t="s">
        <v>1886</v>
      </c>
      <c r="E78" s="357"/>
    </row>
    <row r="79" spans="1:5" ht="12" customHeight="1" x14ac:dyDescent="0.2">
      <c r="A79" s="343"/>
      <c r="B79" s="362" t="s">
        <v>1581</v>
      </c>
      <c r="C79" s="342" t="s">
        <v>1886</v>
      </c>
      <c r="E79" s="357"/>
    </row>
    <row r="80" spans="1:5" ht="12" customHeight="1" x14ac:dyDescent="0.2">
      <c r="A80" s="343"/>
      <c r="B80" s="362" t="s">
        <v>1582</v>
      </c>
      <c r="C80" s="342" t="s">
        <v>1886</v>
      </c>
      <c r="E80" s="344" t="s">
        <v>1808</v>
      </c>
    </row>
    <row r="81" spans="1:5" ht="12" customHeight="1" x14ac:dyDescent="0.2">
      <c r="A81" s="343"/>
      <c r="B81" s="362" t="s">
        <v>1583</v>
      </c>
      <c r="C81" s="342" t="s">
        <v>1886</v>
      </c>
      <c r="E81" s="344"/>
    </row>
    <row r="82" spans="1:5" ht="12" customHeight="1" x14ac:dyDescent="0.2">
      <c r="A82" s="343"/>
      <c r="B82" s="362" t="s">
        <v>1584</v>
      </c>
      <c r="C82" s="342" t="s">
        <v>1886</v>
      </c>
      <c r="E82" s="357"/>
    </row>
    <row r="83" spans="1:5" ht="12" customHeight="1" x14ac:dyDescent="0.2">
      <c r="A83" s="343"/>
      <c r="B83" s="362" t="s">
        <v>1585</v>
      </c>
      <c r="C83" s="342" t="s">
        <v>1886</v>
      </c>
      <c r="E83" s="357"/>
    </row>
    <row r="84" spans="1:5" ht="12" customHeight="1" x14ac:dyDescent="0.2">
      <c r="A84" s="343"/>
      <c r="B84" s="362" t="s">
        <v>1586</v>
      </c>
      <c r="C84" s="342" t="s">
        <v>1886</v>
      </c>
      <c r="E84" s="357"/>
    </row>
    <row r="85" spans="1:5" ht="12" customHeight="1" x14ac:dyDescent="0.2">
      <c r="A85" s="343"/>
      <c r="B85" s="362" t="s">
        <v>1587</v>
      </c>
      <c r="C85" s="342" t="s">
        <v>1886</v>
      </c>
      <c r="E85" s="357"/>
    </row>
    <row r="86" spans="1:5" ht="12" customHeight="1" x14ac:dyDescent="0.2">
      <c r="A86" s="343"/>
      <c r="B86" s="362" t="s">
        <v>1588</v>
      </c>
      <c r="C86" s="342" t="s">
        <v>1886</v>
      </c>
      <c r="E86" s="344"/>
    </row>
    <row r="87" spans="1:5" ht="12" customHeight="1" x14ac:dyDescent="0.2">
      <c r="A87" s="343"/>
      <c r="B87" s="362" t="s">
        <v>349</v>
      </c>
      <c r="C87" s="342" t="s">
        <v>1886</v>
      </c>
      <c r="E87" s="344" t="s">
        <v>1671</v>
      </c>
    </row>
    <row r="88" spans="1:5" ht="12" customHeight="1" x14ac:dyDescent="0.2">
      <c r="A88" s="343"/>
      <c r="B88" s="362" t="s">
        <v>348</v>
      </c>
      <c r="C88" s="342" t="s">
        <v>1886</v>
      </c>
      <c r="E88" s="344" t="s">
        <v>1672</v>
      </c>
    </row>
    <row r="89" spans="1:5" ht="12" customHeight="1" x14ac:dyDescent="0.2">
      <c r="A89" s="343"/>
      <c r="B89" s="362" t="s">
        <v>354</v>
      </c>
      <c r="C89" s="342" t="s">
        <v>1886</v>
      </c>
      <c r="E89" s="344" t="s">
        <v>1673</v>
      </c>
    </row>
    <row r="90" spans="1:5" ht="12" customHeight="1" x14ac:dyDescent="0.2">
      <c r="A90" s="343"/>
      <c r="B90" s="362" t="s">
        <v>355</v>
      </c>
      <c r="C90" s="342" t="s">
        <v>1886</v>
      </c>
      <c r="E90" s="344" t="s">
        <v>1670</v>
      </c>
    </row>
    <row r="91" spans="1:5" ht="12" customHeight="1" x14ac:dyDescent="0.2">
      <c r="A91" s="343"/>
      <c r="B91" s="362" t="s">
        <v>356</v>
      </c>
      <c r="C91" s="342" t="s">
        <v>1886</v>
      </c>
      <c r="E91" s="344" t="s">
        <v>1669</v>
      </c>
    </row>
    <row r="92" spans="1:5" ht="12" customHeight="1" x14ac:dyDescent="0.2">
      <c r="A92" s="343"/>
      <c r="B92" s="360" t="s">
        <v>1399</v>
      </c>
      <c r="C92" s="342" t="s">
        <v>1887</v>
      </c>
      <c r="E92" s="341" t="s">
        <v>1667</v>
      </c>
    </row>
    <row r="93" spans="1:5" ht="12" customHeight="1" x14ac:dyDescent="0.2">
      <c r="A93" s="343"/>
      <c r="B93" s="360" t="s">
        <v>1386</v>
      </c>
      <c r="C93" s="342" t="s">
        <v>1887</v>
      </c>
      <c r="E93" s="341" t="s">
        <v>1666</v>
      </c>
    </row>
    <row r="94" spans="1:5" x14ac:dyDescent="0.2">
      <c r="A94" s="343"/>
      <c r="B94" s="360" t="s">
        <v>1395</v>
      </c>
      <c r="C94" s="342" t="s">
        <v>1887</v>
      </c>
      <c r="E94" s="341" t="s">
        <v>1665</v>
      </c>
    </row>
    <row r="95" spans="1:5" x14ac:dyDescent="0.2">
      <c r="A95" s="343"/>
      <c r="B95" s="362" t="s">
        <v>1396</v>
      </c>
      <c r="C95" s="342" t="s">
        <v>1887</v>
      </c>
      <c r="E95" s="344" t="s">
        <v>1663</v>
      </c>
    </row>
    <row r="96" spans="1:5" x14ac:dyDescent="0.2">
      <c r="A96" s="343"/>
      <c r="B96" s="362" t="s">
        <v>1387</v>
      </c>
      <c r="C96" s="342" t="s">
        <v>1887</v>
      </c>
      <c r="E96" s="344" t="s">
        <v>1664</v>
      </c>
    </row>
    <row r="97" spans="1:7" x14ac:dyDescent="0.2">
      <c r="A97" s="343"/>
      <c r="B97" s="362" t="s">
        <v>1397</v>
      </c>
      <c r="C97" s="342" t="s">
        <v>1887</v>
      </c>
      <c r="E97" s="344" t="s">
        <v>1668</v>
      </c>
    </row>
    <row r="98" spans="1:7" x14ac:dyDescent="0.2">
      <c r="B98" s="362" t="s">
        <v>1398</v>
      </c>
      <c r="C98" s="342" t="s">
        <v>1887</v>
      </c>
      <c r="E98" s="344" t="s">
        <v>1662</v>
      </c>
    </row>
    <row r="99" spans="1:7" x14ac:dyDescent="0.2">
      <c r="B99" s="358"/>
      <c r="E99" s="358"/>
    </row>
    <row r="100" spans="1:7" ht="15.75" x14ac:dyDescent="0.2">
      <c r="A100" s="363" t="s">
        <v>446</v>
      </c>
      <c r="B100" s="364"/>
      <c r="E100" s="351" t="s">
        <v>1763</v>
      </c>
    </row>
    <row r="101" spans="1:7" x14ac:dyDescent="0.2">
      <c r="B101" s="187" t="s">
        <v>314</v>
      </c>
      <c r="C101" s="342" t="s">
        <v>1895</v>
      </c>
      <c r="E101" s="341" t="s">
        <v>1677</v>
      </c>
    </row>
    <row r="102" spans="1:7" x14ac:dyDescent="0.2">
      <c r="B102" s="364" t="s">
        <v>363</v>
      </c>
      <c r="C102" s="342" t="s">
        <v>1895</v>
      </c>
      <c r="E102" s="341" t="s">
        <v>1679</v>
      </c>
    </row>
    <row r="103" spans="1:7" x14ac:dyDescent="0.2">
      <c r="B103" s="364" t="s">
        <v>315</v>
      </c>
      <c r="C103" s="342" t="s">
        <v>1895</v>
      </c>
      <c r="E103" s="341" t="s">
        <v>1678</v>
      </c>
    </row>
    <row r="104" spans="1:7" x14ac:dyDescent="0.2">
      <c r="B104" s="364" t="s">
        <v>1447</v>
      </c>
      <c r="C104" s="342" t="s">
        <v>1895</v>
      </c>
      <c r="E104" s="341" t="s">
        <v>1676</v>
      </c>
    </row>
    <row r="105" spans="1:7" x14ac:dyDescent="0.2">
      <c r="B105" s="364" t="s">
        <v>347</v>
      </c>
      <c r="C105" s="342" t="s">
        <v>1886</v>
      </c>
      <c r="E105" s="341" t="s">
        <v>1671</v>
      </c>
    </row>
    <row r="106" spans="1:7" x14ac:dyDescent="0.2">
      <c r="B106" s="364" t="s">
        <v>360</v>
      </c>
      <c r="C106" s="342" t="s">
        <v>1886</v>
      </c>
      <c r="E106" s="341" t="s">
        <v>1672</v>
      </c>
    </row>
    <row r="107" spans="1:7" x14ac:dyDescent="0.2">
      <c r="B107" s="364" t="s">
        <v>357</v>
      </c>
      <c r="C107" s="342" t="s">
        <v>1886</v>
      </c>
      <c r="E107" s="341" t="s">
        <v>1673</v>
      </c>
    </row>
    <row r="108" spans="1:7" x14ac:dyDescent="0.2">
      <c r="B108" s="364" t="s">
        <v>358</v>
      </c>
      <c r="C108" s="342" t="s">
        <v>1886</v>
      </c>
      <c r="E108" s="341" t="s">
        <v>1670</v>
      </c>
    </row>
    <row r="109" spans="1:7" s="358" customFormat="1" x14ac:dyDescent="0.2">
      <c r="A109" s="341"/>
      <c r="B109" s="364" t="s">
        <v>359</v>
      </c>
      <c r="C109" s="342" t="s">
        <v>1886</v>
      </c>
      <c r="D109" s="343"/>
      <c r="E109" s="341" t="s">
        <v>1669</v>
      </c>
      <c r="F109" s="343"/>
      <c r="G109" s="343"/>
    </row>
    <row r="110" spans="1:7" s="358" customFormat="1" x14ac:dyDescent="0.2">
      <c r="A110" s="341"/>
      <c r="B110" s="364" t="s">
        <v>1400</v>
      </c>
      <c r="C110" s="342" t="s">
        <v>1887</v>
      </c>
      <c r="D110" s="343"/>
      <c r="E110" s="341" t="s">
        <v>1667</v>
      </c>
      <c r="F110" s="343"/>
      <c r="G110" s="343"/>
    </row>
    <row r="111" spans="1:7" s="358" customFormat="1" x14ac:dyDescent="0.2">
      <c r="A111" s="341"/>
      <c r="B111" s="364" t="s">
        <v>1388</v>
      </c>
      <c r="C111" s="342" t="s">
        <v>1887</v>
      </c>
      <c r="D111" s="343"/>
      <c r="E111" s="341" t="s">
        <v>1666</v>
      </c>
      <c r="F111" s="343"/>
      <c r="G111" s="343"/>
    </row>
    <row r="112" spans="1:7" s="358" customFormat="1" x14ac:dyDescent="0.2">
      <c r="A112" s="341"/>
      <c r="B112" s="364" t="s">
        <v>1401</v>
      </c>
      <c r="C112" s="342" t="s">
        <v>1887</v>
      </c>
      <c r="D112" s="343"/>
      <c r="E112" s="341" t="s">
        <v>1665</v>
      </c>
      <c r="F112" s="343"/>
      <c r="G112" s="343"/>
    </row>
    <row r="113" spans="1:7" s="358" customFormat="1" x14ac:dyDescent="0.2">
      <c r="A113" s="341"/>
      <c r="B113" s="365" t="s">
        <v>1402</v>
      </c>
      <c r="C113" s="342" t="s">
        <v>1887</v>
      </c>
      <c r="D113" s="343"/>
      <c r="E113" s="344" t="s">
        <v>1663</v>
      </c>
      <c r="F113" s="343"/>
      <c r="G113" s="343"/>
    </row>
    <row r="114" spans="1:7" s="358" customFormat="1" x14ac:dyDescent="0.2">
      <c r="A114" s="341"/>
      <c r="B114" s="365" t="s">
        <v>1389</v>
      </c>
      <c r="C114" s="342" t="s">
        <v>1887</v>
      </c>
      <c r="D114" s="343"/>
      <c r="E114" s="344" t="s">
        <v>1664</v>
      </c>
      <c r="F114" s="343"/>
      <c r="G114" s="343"/>
    </row>
    <row r="115" spans="1:7" s="358" customFormat="1" x14ac:dyDescent="0.2">
      <c r="A115" s="341"/>
      <c r="B115" s="365" t="s">
        <v>1403</v>
      </c>
      <c r="C115" s="342" t="s">
        <v>1887</v>
      </c>
      <c r="D115" s="343"/>
      <c r="E115" s="344" t="s">
        <v>1668</v>
      </c>
      <c r="F115" s="343"/>
      <c r="G115" s="343"/>
    </row>
    <row r="116" spans="1:7" x14ac:dyDescent="0.2">
      <c r="B116" s="365" t="s">
        <v>1404</v>
      </c>
      <c r="C116" s="342" t="s">
        <v>1887</v>
      </c>
      <c r="E116" s="344" t="s">
        <v>1662</v>
      </c>
    </row>
    <row r="118" spans="1:7" ht="15.75" x14ac:dyDescent="0.2">
      <c r="A118" s="366" t="s">
        <v>300</v>
      </c>
      <c r="B118" s="367"/>
      <c r="C118" s="342" t="s">
        <v>1892</v>
      </c>
      <c r="E118" s="351" t="s">
        <v>1764</v>
      </c>
    </row>
    <row r="119" spans="1:7" ht="15.75" x14ac:dyDescent="0.2">
      <c r="A119" s="366" t="s">
        <v>1762</v>
      </c>
      <c r="B119" s="367"/>
      <c r="C119" s="342" t="s">
        <v>1892</v>
      </c>
      <c r="E119" s="351" t="s">
        <v>1765</v>
      </c>
      <c r="G119" s="358"/>
    </row>
    <row r="120" spans="1:7" ht="15.75" x14ac:dyDescent="0.2">
      <c r="A120" s="366" t="s">
        <v>1347</v>
      </c>
      <c r="B120" s="367"/>
      <c r="C120" s="342" t="s">
        <v>1886</v>
      </c>
      <c r="E120" s="351" t="s">
        <v>1766</v>
      </c>
      <c r="G120" s="358"/>
    </row>
    <row r="121" spans="1:7" x14ac:dyDescent="0.2">
      <c r="B121" s="368" t="s">
        <v>1310</v>
      </c>
      <c r="C121" s="342" t="s">
        <v>1892</v>
      </c>
      <c r="E121" s="341" t="s">
        <v>1630</v>
      </c>
      <c r="G121" s="358"/>
    </row>
    <row r="122" spans="1:7" x14ac:dyDescent="0.2">
      <c r="B122" s="369" t="s">
        <v>1514</v>
      </c>
      <c r="C122" s="342" t="s">
        <v>1892</v>
      </c>
      <c r="E122" s="344" t="s">
        <v>1637</v>
      </c>
      <c r="G122" s="358"/>
    </row>
    <row r="123" spans="1:7" x14ac:dyDescent="0.2">
      <c r="B123" s="369" t="s">
        <v>1515</v>
      </c>
      <c r="C123" s="342" t="s">
        <v>1892</v>
      </c>
      <c r="E123" s="344" t="s">
        <v>1636</v>
      </c>
      <c r="G123" s="358"/>
    </row>
    <row r="124" spans="1:7" x14ac:dyDescent="0.2">
      <c r="B124" s="367" t="s">
        <v>1311</v>
      </c>
      <c r="C124" s="342" t="s">
        <v>1892</v>
      </c>
      <c r="E124" s="341" t="s">
        <v>1631</v>
      </c>
      <c r="G124" s="358"/>
    </row>
    <row r="125" spans="1:7" x14ac:dyDescent="0.2">
      <c r="B125" s="367" t="s">
        <v>1519</v>
      </c>
      <c r="C125" s="342" t="s">
        <v>1892</v>
      </c>
      <c r="E125" s="341" t="s">
        <v>1635</v>
      </c>
      <c r="G125" s="358"/>
    </row>
    <row r="126" spans="1:7" x14ac:dyDescent="0.2">
      <c r="B126" s="367" t="s">
        <v>1518</v>
      </c>
      <c r="C126" s="342" t="s">
        <v>1892</v>
      </c>
      <c r="D126" s="358"/>
      <c r="E126" s="341" t="s">
        <v>1634</v>
      </c>
      <c r="F126" s="358"/>
    </row>
    <row r="127" spans="1:7" x14ac:dyDescent="0.2">
      <c r="B127" s="367" t="s">
        <v>1312</v>
      </c>
      <c r="C127" s="342" t="s">
        <v>1892</v>
      </c>
      <c r="D127" s="358"/>
      <c r="E127" s="341" t="s">
        <v>1629</v>
      </c>
      <c r="F127" s="358"/>
    </row>
    <row r="128" spans="1:7" x14ac:dyDescent="0.2">
      <c r="B128" s="369" t="s">
        <v>1516</v>
      </c>
      <c r="C128" s="342" t="s">
        <v>1892</v>
      </c>
      <c r="D128" s="358"/>
      <c r="E128" s="344" t="s">
        <v>1632</v>
      </c>
      <c r="F128" s="358"/>
    </row>
    <row r="129" spans="1:6" x14ac:dyDescent="0.2">
      <c r="B129" s="369" t="s">
        <v>1517</v>
      </c>
      <c r="C129" s="342" t="s">
        <v>1892</v>
      </c>
      <c r="D129" s="358"/>
      <c r="E129" s="344" t="s">
        <v>1633</v>
      </c>
      <c r="F129" s="358"/>
    </row>
    <row r="130" spans="1:6" x14ac:dyDescent="0.2">
      <c r="B130" s="369" t="s">
        <v>1520</v>
      </c>
      <c r="C130" s="342" t="s">
        <v>1892</v>
      </c>
      <c r="D130" s="358"/>
      <c r="E130" s="344" t="s">
        <v>1628</v>
      </c>
      <c r="F130" s="358"/>
    </row>
    <row r="131" spans="1:6" x14ac:dyDescent="0.2">
      <c r="B131" s="367" t="s">
        <v>1820</v>
      </c>
      <c r="C131" s="342" t="s">
        <v>1892</v>
      </c>
      <c r="D131" s="358"/>
      <c r="E131" s="341" t="s">
        <v>1830</v>
      </c>
      <c r="F131" s="358"/>
    </row>
    <row r="132" spans="1:6" x14ac:dyDescent="0.2">
      <c r="B132" s="367" t="s">
        <v>1821</v>
      </c>
      <c r="C132" s="342" t="s">
        <v>1892</v>
      </c>
      <c r="D132" s="358"/>
      <c r="E132" s="341" t="s">
        <v>1831</v>
      </c>
      <c r="F132" s="358"/>
    </row>
    <row r="133" spans="1:6" x14ac:dyDescent="0.2">
      <c r="B133" s="367" t="s">
        <v>1822</v>
      </c>
      <c r="C133" s="342" t="s">
        <v>1892</v>
      </c>
      <c r="D133" s="358"/>
      <c r="E133" s="341" t="s">
        <v>1832</v>
      </c>
      <c r="F133" s="358"/>
    </row>
    <row r="134" spans="1:6" x14ac:dyDescent="0.2">
      <c r="B134" s="367" t="s">
        <v>1824</v>
      </c>
      <c r="C134" s="342" t="s">
        <v>1892</v>
      </c>
      <c r="D134" s="358"/>
      <c r="E134" s="341" t="s">
        <v>1833</v>
      </c>
      <c r="F134" s="358"/>
    </row>
    <row r="135" spans="1:6" x14ac:dyDescent="0.2">
      <c r="B135" s="367" t="s">
        <v>1488</v>
      </c>
      <c r="C135" s="342" t="s">
        <v>1892</v>
      </c>
      <c r="D135" s="358"/>
      <c r="E135" s="341" t="s">
        <v>1829</v>
      </c>
      <c r="F135" s="358"/>
    </row>
    <row r="136" spans="1:6" x14ac:dyDescent="0.2">
      <c r="B136" s="367" t="s">
        <v>1489</v>
      </c>
      <c r="C136" s="342" t="s">
        <v>1892</v>
      </c>
      <c r="D136" s="358"/>
      <c r="E136" s="341" t="s">
        <v>1707</v>
      </c>
      <c r="F136" s="358"/>
    </row>
    <row r="137" spans="1:6" x14ac:dyDescent="0.2">
      <c r="B137" s="367" t="s">
        <v>1351</v>
      </c>
      <c r="C137" s="342" t="s">
        <v>1892</v>
      </c>
      <c r="E137" s="341" t="s">
        <v>1708</v>
      </c>
    </row>
    <row r="138" spans="1:6" x14ac:dyDescent="0.2">
      <c r="B138" s="367" t="s">
        <v>1342</v>
      </c>
      <c r="C138" s="342" t="s">
        <v>1892</v>
      </c>
      <c r="E138" s="341" t="s">
        <v>1627</v>
      </c>
    </row>
    <row r="139" spans="1:6" x14ac:dyDescent="0.2">
      <c r="B139" s="367" t="s">
        <v>1523</v>
      </c>
      <c r="C139" s="342" t="s">
        <v>1892</v>
      </c>
      <c r="E139" s="341" t="s">
        <v>1626</v>
      </c>
    </row>
    <row r="140" spans="1:6" x14ac:dyDescent="0.2">
      <c r="B140" s="367" t="s">
        <v>1522</v>
      </c>
      <c r="C140" s="342" t="s">
        <v>1892</v>
      </c>
      <c r="E140" s="341" t="s">
        <v>1625</v>
      </c>
    </row>
    <row r="141" spans="1:6" x14ac:dyDescent="0.2">
      <c r="B141" s="367" t="s">
        <v>1524</v>
      </c>
      <c r="C141" s="342" t="s">
        <v>1892</v>
      </c>
      <c r="E141" s="341" t="s">
        <v>1624</v>
      </c>
    </row>
    <row r="143" spans="1:6" ht="15.75" x14ac:dyDescent="0.2">
      <c r="A143" s="370" t="s">
        <v>342</v>
      </c>
      <c r="B143" s="371"/>
      <c r="C143" s="342" t="s">
        <v>1886</v>
      </c>
      <c r="E143" s="351" t="s">
        <v>1767</v>
      </c>
    </row>
    <row r="144" spans="1:6" ht="15.75" x14ac:dyDescent="0.2">
      <c r="A144" s="370" t="s">
        <v>343</v>
      </c>
      <c r="B144" s="371"/>
      <c r="C144" s="342" t="s">
        <v>1886</v>
      </c>
      <c r="E144" s="351" t="s">
        <v>1768</v>
      </c>
    </row>
    <row r="145" spans="1:5" ht="15.75" x14ac:dyDescent="0.2">
      <c r="A145" s="370" t="s">
        <v>1731</v>
      </c>
      <c r="B145" s="371"/>
      <c r="C145" s="342" t="s">
        <v>1886</v>
      </c>
      <c r="E145" s="351" t="s">
        <v>1818</v>
      </c>
    </row>
    <row r="146" spans="1:5" x14ac:dyDescent="0.2">
      <c r="B146" s="248" t="s">
        <v>393</v>
      </c>
      <c r="C146" s="342" t="s">
        <v>1894</v>
      </c>
      <c r="E146" s="341" t="s">
        <v>1620</v>
      </c>
    </row>
    <row r="147" spans="1:5" x14ac:dyDescent="0.2">
      <c r="B147" s="371" t="s">
        <v>394</v>
      </c>
      <c r="C147" s="342" t="s">
        <v>1894</v>
      </c>
      <c r="E147" s="341" t="s">
        <v>1619</v>
      </c>
    </row>
    <row r="148" spans="1:5" x14ac:dyDescent="0.2">
      <c r="B148" s="371" t="s">
        <v>395</v>
      </c>
      <c r="C148" s="342" t="s">
        <v>1894</v>
      </c>
      <c r="E148" s="341" t="s">
        <v>1618</v>
      </c>
    </row>
    <row r="149" spans="1:5" x14ac:dyDescent="0.2">
      <c r="B149" s="371" t="s">
        <v>396</v>
      </c>
      <c r="C149" s="342" t="s">
        <v>1894</v>
      </c>
      <c r="E149" s="341" t="s">
        <v>1617</v>
      </c>
    </row>
    <row r="150" spans="1:5" x14ac:dyDescent="0.2">
      <c r="B150" s="371" t="s">
        <v>397</v>
      </c>
      <c r="C150" s="342" t="s">
        <v>1894</v>
      </c>
      <c r="E150" s="341" t="s">
        <v>1616</v>
      </c>
    </row>
    <row r="151" spans="1:5" x14ac:dyDescent="0.2">
      <c r="B151" s="371" t="s">
        <v>398</v>
      </c>
      <c r="C151" s="342" t="s">
        <v>1894</v>
      </c>
      <c r="E151" s="341" t="s">
        <v>1615</v>
      </c>
    </row>
    <row r="152" spans="1:5" x14ac:dyDescent="0.2">
      <c r="B152" s="371" t="s">
        <v>399</v>
      </c>
      <c r="C152" s="342" t="s">
        <v>1894</v>
      </c>
      <c r="E152" s="341" t="s">
        <v>1614</v>
      </c>
    </row>
    <row r="153" spans="1:5" x14ac:dyDescent="0.2">
      <c r="B153" s="371" t="s">
        <v>400</v>
      </c>
      <c r="C153" s="342" t="s">
        <v>1894</v>
      </c>
      <c r="E153" s="341" t="s">
        <v>1613</v>
      </c>
    </row>
    <row r="154" spans="1:5" x14ac:dyDescent="0.2">
      <c r="B154" s="371" t="s">
        <v>401</v>
      </c>
      <c r="C154" s="342" t="s">
        <v>1894</v>
      </c>
      <c r="E154" s="341" t="s">
        <v>1612</v>
      </c>
    </row>
    <row r="155" spans="1:5" x14ac:dyDescent="0.2">
      <c r="B155" s="371" t="s">
        <v>197</v>
      </c>
      <c r="C155" s="342" t="s">
        <v>1894</v>
      </c>
      <c r="E155" s="341" t="s">
        <v>1611</v>
      </c>
    </row>
    <row r="156" spans="1:5" x14ac:dyDescent="0.2">
      <c r="B156" s="371" t="s">
        <v>325</v>
      </c>
      <c r="C156" s="342" t="s">
        <v>1894</v>
      </c>
      <c r="E156" s="341" t="s">
        <v>1610</v>
      </c>
    </row>
    <row r="158" spans="1:5" ht="15.75" x14ac:dyDescent="0.2">
      <c r="A158" s="372" t="s">
        <v>299</v>
      </c>
      <c r="B158" s="373"/>
      <c r="E158" s="351" t="s">
        <v>1783</v>
      </c>
    </row>
    <row r="159" spans="1:5" x14ac:dyDescent="0.2">
      <c r="B159" s="374" t="str">
        <f>'Menü-Tabellen'!B133</f>
        <v xml:space="preserve">PercNormLvl  </v>
      </c>
      <c r="C159" s="342" t="s">
        <v>1893</v>
      </c>
      <c r="E159" s="341" t="s">
        <v>1608</v>
      </c>
    </row>
    <row r="160" spans="1:5" x14ac:dyDescent="0.2">
      <c r="B160" s="373" t="str">
        <f>'Menü-Tabellen'!B134</f>
        <v xml:space="preserve">PercSoftLvl  </v>
      </c>
      <c r="C160" s="342" t="s">
        <v>1893</v>
      </c>
      <c r="E160" s="341" t="s">
        <v>1607</v>
      </c>
    </row>
    <row r="161" spans="1:5" x14ac:dyDescent="0.2">
      <c r="B161" s="373" t="str">
        <f>'Menü-Tabellen'!B135</f>
        <v xml:space="preserve">PercLongTm   </v>
      </c>
      <c r="C161" s="342" t="s">
        <v>1893</v>
      </c>
      <c r="E161" s="341" t="s">
        <v>1604</v>
      </c>
    </row>
    <row r="162" spans="1:5" x14ac:dyDescent="0.2">
      <c r="B162" s="373" t="str">
        <f>'Menü-Tabellen'!B136</f>
        <v xml:space="preserve">PercShortTm  </v>
      </c>
      <c r="C162" s="342" t="s">
        <v>1893</v>
      </c>
      <c r="E162" s="341" t="s">
        <v>1606</v>
      </c>
    </row>
    <row r="163" spans="1:5" x14ac:dyDescent="0.2">
      <c r="B163" s="373" t="str">
        <f>'Menü-Tabellen'!B137</f>
        <v xml:space="preserve">PercMutedDB  </v>
      </c>
      <c r="C163" s="342" t="s">
        <v>1893</v>
      </c>
      <c r="E163" s="341" t="s">
        <v>1605</v>
      </c>
    </row>
    <row r="164" spans="1:5" x14ac:dyDescent="0.2">
      <c r="B164" s="373" t="str">
        <f>'Menü-Tabellen'!B138</f>
        <v>Perc/2ndV Vol</v>
      </c>
      <c r="C164" s="342" t="s">
        <v>1893</v>
      </c>
      <c r="E164" s="341" t="s">
        <v>1603</v>
      </c>
    </row>
    <row r="165" spans="1:5" x14ac:dyDescent="0.2">
      <c r="B165" s="373" t="str">
        <f>'Menü-Tabellen'!B139</f>
        <v>PercPrecharge</v>
      </c>
      <c r="C165" s="342" t="s">
        <v>1893</v>
      </c>
      <c r="E165" s="341" t="s">
        <v>1867</v>
      </c>
    </row>
    <row r="167" spans="1:5" ht="15.75" x14ac:dyDescent="0.2">
      <c r="A167" s="375" t="s">
        <v>167</v>
      </c>
      <c r="B167" s="376"/>
      <c r="C167" s="342" t="s">
        <v>1886</v>
      </c>
      <c r="E167" s="351" t="s">
        <v>1769</v>
      </c>
    </row>
    <row r="168" spans="1:5" ht="15.75" x14ac:dyDescent="0.2">
      <c r="A168" s="375" t="s">
        <v>202</v>
      </c>
      <c r="B168" s="376"/>
      <c r="C168" s="342" t="s">
        <v>1886</v>
      </c>
      <c r="E168" s="351" t="s">
        <v>1770</v>
      </c>
    </row>
    <row r="169" spans="1:5" ht="15.75" x14ac:dyDescent="0.2">
      <c r="A169" s="375" t="s">
        <v>524</v>
      </c>
      <c r="B169" s="376"/>
      <c r="C169" s="342" t="s">
        <v>1886</v>
      </c>
      <c r="E169" s="351" t="s">
        <v>1771</v>
      </c>
    </row>
    <row r="170" spans="1:5" x14ac:dyDescent="0.2">
      <c r="B170" s="377" t="s">
        <v>1458</v>
      </c>
      <c r="C170" s="342" t="s">
        <v>1893</v>
      </c>
      <c r="E170" s="341" t="s">
        <v>1602</v>
      </c>
    </row>
    <row r="171" spans="1:5" x14ac:dyDescent="0.2">
      <c r="B171" s="376" t="str">
        <f>'Menü-Tabellen'!B161</f>
        <v>MIDI PresetCC</v>
      </c>
      <c r="C171" s="342" t="s">
        <v>1893</v>
      </c>
      <c r="E171" s="341" t="s">
        <v>1601</v>
      </c>
    </row>
    <row r="172" spans="1:5" x14ac:dyDescent="0.2">
      <c r="B172" s="376" t="str">
        <f>'Menü-Tabellen'!B162</f>
        <v xml:space="preserve">Scanner Gear </v>
      </c>
      <c r="C172" s="342" t="s">
        <v>1893</v>
      </c>
      <c r="E172" s="341" t="s">
        <v>1709</v>
      </c>
    </row>
    <row r="173" spans="1:5" x14ac:dyDescent="0.2">
      <c r="B173" s="376" t="str">
        <f>'Menü-Tabellen'!B163</f>
        <v>VibCh PhaseLk</v>
      </c>
      <c r="C173" s="342" t="s">
        <v>1893</v>
      </c>
      <c r="E173" s="341" t="s">
        <v>1710</v>
      </c>
    </row>
    <row r="174" spans="1:5" x14ac:dyDescent="0.2">
      <c r="B174" s="376" t="str">
        <f>'Menü-Tabellen'!B164</f>
        <v xml:space="preserve">VibCh Age/AM </v>
      </c>
      <c r="C174" s="342" t="s">
        <v>1893</v>
      </c>
      <c r="E174" s="341" t="s">
        <v>1711</v>
      </c>
    </row>
    <row r="175" spans="1:5" x14ac:dyDescent="0.2">
      <c r="B175" s="376" t="str">
        <f>'Menü-Tabellen'!B165</f>
        <v>VibCh PreEmph</v>
      </c>
      <c r="C175" s="342" t="s">
        <v>1893</v>
      </c>
      <c r="E175" s="341" t="s">
        <v>1712</v>
      </c>
    </row>
    <row r="176" spans="1:5" x14ac:dyDescent="0.2">
      <c r="B176" s="376" t="str">
        <f>'Menü-Tabellen'!B166</f>
        <v>VibCh Feedbck</v>
      </c>
      <c r="C176" s="342" t="s">
        <v>1893</v>
      </c>
      <c r="E176" s="341" t="s">
        <v>1600</v>
      </c>
    </row>
    <row r="177" spans="1:5" x14ac:dyDescent="0.2">
      <c r="B177" s="376" t="str">
        <f>'Menü-Tabellen'!B167</f>
        <v>VibCh Reflect</v>
      </c>
      <c r="C177" s="342" t="s">
        <v>1893</v>
      </c>
      <c r="E177" s="341" t="s">
        <v>1599</v>
      </c>
    </row>
    <row r="178" spans="1:5" x14ac:dyDescent="0.2">
      <c r="B178" s="376" t="str">
        <f>'Menü-Tabellen'!B168</f>
        <v>VibCh Respons</v>
      </c>
      <c r="C178" s="342" t="s">
        <v>1893</v>
      </c>
      <c r="E178" s="341" t="s">
        <v>1780</v>
      </c>
    </row>
    <row r="179" spans="1:5" x14ac:dyDescent="0.2">
      <c r="B179" s="376" t="str">
        <f>'Menü-Tabellen'!B169</f>
        <v>Ch ScannerLvl</v>
      </c>
      <c r="C179" s="342" t="s">
        <v>1893</v>
      </c>
      <c r="E179" s="341" t="s">
        <v>1598</v>
      </c>
    </row>
    <row r="180" spans="1:5" x14ac:dyDescent="0.2">
      <c r="B180" s="376" t="str">
        <f>'Menü-Tabellen'!B170</f>
        <v>Ch Bypass Lvl</v>
      </c>
      <c r="C180" s="342" t="s">
        <v>1893</v>
      </c>
      <c r="E180" s="341" t="s">
        <v>1597</v>
      </c>
    </row>
    <row r="181" spans="1:5" x14ac:dyDescent="0.2">
      <c r="B181" s="376" t="str">
        <f>'Menü-Tabellen'!B171</f>
        <v xml:space="preserve">Vib V1 Mod   </v>
      </c>
      <c r="C181" s="342" t="s">
        <v>1893</v>
      </c>
      <c r="E181" s="341" t="s">
        <v>1596</v>
      </c>
    </row>
    <row r="182" spans="1:5" x14ac:dyDescent="0.2">
      <c r="B182" s="376" t="str">
        <f>'Menü-Tabellen'!B172</f>
        <v xml:space="preserve">Vib C1 Mod   </v>
      </c>
      <c r="C182" s="342" t="s">
        <v>1893</v>
      </c>
      <c r="E182" s="341" t="s">
        <v>1595</v>
      </c>
    </row>
    <row r="183" spans="1:5" x14ac:dyDescent="0.2">
      <c r="B183" s="376" t="str">
        <f>'Menü-Tabellen'!B173</f>
        <v xml:space="preserve">Vib V2 Mod   </v>
      </c>
      <c r="C183" s="342" t="s">
        <v>1893</v>
      </c>
      <c r="E183" s="341" t="s">
        <v>1594</v>
      </c>
    </row>
    <row r="184" spans="1:5" x14ac:dyDescent="0.2">
      <c r="B184" s="376" t="str">
        <f>'Menü-Tabellen'!B174</f>
        <v xml:space="preserve">Vib C2 Mod   </v>
      </c>
      <c r="C184" s="342" t="s">
        <v>1893</v>
      </c>
      <c r="E184" s="341" t="s">
        <v>1593</v>
      </c>
    </row>
    <row r="186" spans="1:5" ht="15.75" x14ac:dyDescent="0.2">
      <c r="A186" s="378" t="s">
        <v>1448</v>
      </c>
      <c r="B186" s="379"/>
      <c r="C186" s="342" t="s">
        <v>1886</v>
      </c>
      <c r="E186" s="380" t="s">
        <v>1784</v>
      </c>
    </row>
    <row r="187" spans="1:5" ht="15.75" x14ac:dyDescent="0.2">
      <c r="A187" s="378" t="s">
        <v>335</v>
      </c>
      <c r="B187" s="379"/>
      <c r="C187" s="342" t="s">
        <v>1886</v>
      </c>
      <c r="E187" s="380" t="s">
        <v>1772</v>
      </c>
    </row>
    <row r="188" spans="1:5" ht="15.75" x14ac:dyDescent="0.2">
      <c r="A188" s="378" t="s">
        <v>336</v>
      </c>
      <c r="B188" s="379"/>
      <c r="C188" s="342" t="s">
        <v>1886</v>
      </c>
      <c r="E188" s="380" t="s">
        <v>1773</v>
      </c>
    </row>
    <row r="189" spans="1:5" x14ac:dyDescent="0.2">
      <c r="A189" s="358"/>
      <c r="B189" s="381" t="s">
        <v>1557</v>
      </c>
      <c r="C189" s="342" t="s">
        <v>1886</v>
      </c>
      <c r="E189" s="344" t="s">
        <v>1592</v>
      </c>
    </row>
    <row r="190" spans="1:5" x14ac:dyDescent="0.2">
      <c r="A190" s="358"/>
      <c r="B190" s="369" t="s">
        <v>1558</v>
      </c>
      <c r="C190" s="342" t="s">
        <v>1886</v>
      </c>
      <c r="E190" s="344" t="s">
        <v>1804</v>
      </c>
    </row>
    <row r="191" spans="1:5" x14ac:dyDescent="0.2">
      <c r="B191" s="369" t="s">
        <v>1559</v>
      </c>
      <c r="C191" s="342" t="s">
        <v>1886</v>
      </c>
      <c r="E191" s="344" t="s">
        <v>1805</v>
      </c>
    </row>
    <row r="192" spans="1:5" x14ac:dyDescent="0.2">
      <c r="B192" s="369" t="s">
        <v>1560</v>
      </c>
      <c r="C192" s="342" t="s">
        <v>1886</v>
      </c>
      <c r="E192" s="344" t="s">
        <v>1774</v>
      </c>
    </row>
    <row r="193" spans="1:5" x14ac:dyDescent="0.2">
      <c r="B193" s="369" t="s">
        <v>1561</v>
      </c>
      <c r="C193" s="342" t="s">
        <v>1886</v>
      </c>
      <c r="E193" s="344" t="s">
        <v>1591</v>
      </c>
    </row>
    <row r="194" spans="1:5" x14ac:dyDescent="0.2">
      <c r="B194" s="369" t="s">
        <v>1562</v>
      </c>
      <c r="C194" s="342" t="s">
        <v>1886</v>
      </c>
      <c r="E194" s="344" t="s">
        <v>1590</v>
      </c>
    </row>
    <row r="195" spans="1:5" x14ac:dyDescent="0.2">
      <c r="B195" s="369" t="s">
        <v>1563</v>
      </c>
      <c r="C195" s="342" t="s">
        <v>1886</v>
      </c>
      <c r="E195" s="344" t="s">
        <v>1775</v>
      </c>
    </row>
    <row r="196" spans="1:5" x14ac:dyDescent="0.2">
      <c r="B196" s="369" t="s">
        <v>1564</v>
      </c>
      <c r="C196" s="342" t="s">
        <v>1886</v>
      </c>
      <c r="E196" s="344" t="s">
        <v>1589</v>
      </c>
    </row>
    <row r="197" spans="1:5" x14ac:dyDescent="0.2">
      <c r="B197" s="369" t="s">
        <v>1521</v>
      </c>
      <c r="C197" s="342" t="s">
        <v>1886</v>
      </c>
      <c r="E197" s="344" t="s">
        <v>1609</v>
      </c>
    </row>
    <row r="199" spans="1:5" ht="15.75" x14ac:dyDescent="0.2">
      <c r="A199" s="382" t="s">
        <v>316</v>
      </c>
      <c r="B199" s="383"/>
      <c r="C199" s="342" t="s">
        <v>1886</v>
      </c>
      <c r="E199" s="351" t="s">
        <v>1816</v>
      </c>
    </row>
    <row r="200" spans="1:5" x14ac:dyDescent="0.2">
      <c r="B200" s="384" t="s">
        <v>317</v>
      </c>
      <c r="C200" s="342" t="s">
        <v>1892</v>
      </c>
      <c r="E200" s="341" t="s">
        <v>1623</v>
      </c>
    </row>
    <row r="201" spans="1:5" x14ac:dyDescent="0.2">
      <c r="B201" s="383" t="s">
        <v>318</v>
      </c>
      <c r="C201" s="342" t="s">
        <v>1892</v>
      </c>
      <c r="E201" s="341" t="s">
        <v>1622</v>
      </c>
    </row>
    <row r="202" spans="1:5" x14ac:dyDescent="0.2">
      <c r="B202" s="383" t="s">
        <v>319</v>
      </c>
      <c r="C202" s="342" t="s">
        <v>1892</v>
      </c>
      <c r="E202" s="341" t="s">
        <v>1621</v>
      </c>
    </row>
    <row r="204" spans="1:5" ht="25.5" x14ac:dyDescent="0.2">
      <c r="A204" s="385" t="s">
        <v>2212</v>
      </c>
      <c r="B204" s="386"/>
      <c r="C204" s="342" t="s">
        <v>1890</v>
      </c>
      <c r="D204" s="344"/>
      <c r="E204" s="351" t="s">
        <v>2213</v>
      </c>
    </row>
    <row r="205" spans="1:5" ht="15.75" x14ac:dyDescent="0.2">
      <c r="A205" s="392" t="s">
        <v>567</v>
      </c>
      <c r="B205" s="386"/>
      <c r="C205" s="342" t="s">
        <v>1889</v>
      </c>
      <c r="E205" s="351" t="s">
        <v>1641</v>
      </c>
    </row>
    <row r="206" spans="1:5" x14ac:dyDescent="0.2">
      <c r="B206" s="84" t="s">
        <v>1800</v>
      </c>
      <c r="C206" s="342" t="s">
        <v>1890</v>
      </c>
      <c r="D206" s="344"/>
      <c r="E206" s="341" t="s">
        <v>1817</v>
      </c>
    </row>
    <row r="207" spans="1:5" ht="25.5" x14ac:dyDescent="0.2">
      <c r="B207" s="393" t="s">
        <v>1801</v>
      </c>
      <c r="C207" s="342" t="s">
        <v>1890</v>
      </c>
      <c r="E207" s="341" t="s">
        <v>2214</v>
      </c>
    </row>
    <row r="208" spans="1:5" x14ac:dyDescent="0.2">
      <c r="B208" s="367" t="s">
        <v>411</v>
      </c>
      <c r="C208" s="342" t="s">
        <v>1892</v>
      </c>
      <c r="E208" s="341" t="s">
        <v>1819</v>
      </c>
    </row>
    <row r="209" spans="2:5" x14ac:dyDescent="0.2">
      <c r="B209" s="386" t="s">
        <v>1743</v>
      </c>
      <c r="C209" s="342" t="s">
        <v>1890</v>
      </c>
      <c r="E209" s="341" t="s">
        <v>1751</v>
      </c>
    </row>
    <row r="210" spans="2:5" x14ac:dyDescent="0.2">
      <c r="B210" s="386" t="s">
        <v>1738</v>
      </c>
      <c r="C210" s="342" t="s">
        <v>1890</v>
      </c>
      <c r="E210" s="341" t="s">
        <v>1752</v>
      </c>
    </row>
    <row r="211" spans="2:5" x14ac:dyDescent="0.2">
      <c r="B211" s="386" t="s">
        <v>1742</v>
      </c>
      <c r="C211" s="342" t="s">
        <v>1890</v>
      </c>
      <c r="E211" s="341" t="s">
        <v>1753</v>
      </c>
    </row>
    <row r="212" spans="2:5" x14ac:dyDescent="0.2">
      <c r="B212" s="386" t="s">
        <v>1739</v>
      </c>
      <c r="C212" s="342" t="s">
        <v>1890</v>
      </c>
      <c r="E212" s="341" t="s">
        <v>1754</v>
      </c>
    </row>
    <row r="213" spans="2:5" x14ac:dyDescent="0.2">
      <c r="B213" s="386" t="s">
        <v>1740</v>
      </c>
      <c r="C213" s="342" t="s">
        <v>1890</v>
      </c>
      <c r="E213" s="341" t="s">
        <v>1755</v>
      </c>
    </row>
    <row r="214" spans="2:5" x14ac:dyDescent="0.2">
      <c r="B214" s="386" t="s">
        <v>1741</v>
      </c>
      <c r="C214" s="342" t="s">
        <v>1890</v>
      </c>
      <c r="E214" s="341" t="s">
        <v>1756</v>
      </c>
    </row>
    <row r="215" spans="2:5" x14ac:dyDescent="0.2">
      <c r="B215" s="386" t="s">
        <v>1736</v>
      </c>
      <c r="C215" s="342" t="s">
        <v>1890</v>
      </c>
      <c r="E215" s="341" t="s">
        <v>1875</v>
      </c>
    </row>
    <row r="216" spans="2:5" x14ac:dyDescent="0.2">
      <c r="B216" s="386" t="s">
        <v>1745</v>
      </c>
      <c r="C216" s="342" t="s">
        <v>1890</v>
      </c>
      <c r="E216" s="341" t="s">
        <v>1750</v>
      </c>
    </row>
    <row r="217" spans="2:5" x14ac:dyDescent="0.2">
      <c r="B217" s="386" t="s">
        <v>1737</v>
      </c>
      <c r="C217" s="342" t="s">
        <v>1890</v>
      </c>
      <c r="E217" s="341" t="s">
        <v>1876</v>
      </c>
    </row>
    <row r="218" spans="2:5" x14ac:dyDescent="0.2">
      <c r="B218" s="386" t="s">
        <v>389</v>
      </c>
      <c r="C218" s="342" t="s">
        <v>1890</v>
      </c>
      <c r="E218" s="341" t="s">
        <v>1640</v>
      </c>
    </row>
    <row r="219" spans="2:5" x14ac:dyDescent="0.2">
      <c r="B219" s="386" t="s">
        <v>390</v>
      </c>
      <c r="C219" s="342" t="s">
        <v>1890</v>
      </c>
      <c r="E219" s="341" t="s">
        <v>1639</v>
      </c>
    </row>
    <row r="220" spans="2:5" x14ac:dyDescent="0.2">
      <c r="B220" s="386" t="s">
        <v>324</v>
      </c>
      <c r="C220" s="342" t="s">
        <v>1890</v>
      </c>
      <c r="E220" s="341" t="s">
        <v>1638</v>
      </c>
    </row>
    <row r="221" spans="2:5" x14ac:dyDescent="0.2">
      <c r="B221" s="386" t="s">
        <v>391</v>
      </c>
      <c r="C221" s="342" t="s">
        <v>1890</v>
      </c>
      <c r="E221" s="341" t="s">
        <v>1705</v>
      </c>
    </row>
    <row r="222" spans="2:5" x14ac:dyDescent="0.2">
      <c r="B222" s="386" t="s">
        <v>1907</v>
      </c>
      <c r="C222" s="342" t="s">
        <v>1890</v>
      </c>
      <c r="E222" s="341" t="s">
        <v>1909</v>
      </c>
    </row>
    <row r="223" spans="2:5" x14ac:dyDescent="0.2">
      <c r="B223" s="386" t="s">
        <v>1906</v>
      </c>
      <c r="C223" s="342" t="s">
        <v>1890</v>
      </c>
      <c r="E223" s="341" t="s">
        <v>1908</v>
      </c>
    </row>
    <row r="224" spans="2:5" x14ac:dyDescent="0.2">
      <c r="B224" s="386" t="s">
        <v>392</v>
      </c>
      <c r="C224" s="342" t="s">
        <v>1890</v>
      </c>
      <c r="E224" s="341" t="s">
        <v>1706</v>
      </c>
    </row>
    <row r="226" spans="1:5" ht="15.75" x14ac:dyDescent="0.2">
      <c r="A226" s="387" t="s">
        <v>1869</v>
      </c>
      <c r="B226" s="388"/>
      <c r="E226" s="351" t="s">
        <v>1779</v>
      </c>
    </row>
    <row r="227" spans="1:5" x14ac:dyDescent="0.2">
      <c r="B227" s="389" t="s">
        <v>1329</v>
      </c>
      <c r="C227" s="342" t="s">
        <v>1891</v>
      </c>
      <c r="E227" s="341" t="s">
        <v>1642</v>
      </c>
    </row>
    <row r="228" spans="1:5" x14ac:dyDescent="0.2">
      <c r="B228" s="388" t="s">
        <v>409</v>
      </c>
      <c r="C228" s="342" t="s">
        <v>1891</v>
      </c>
      <c r="E228" s="341" t="s">
        <v>1643</v>
      </c>
    </row>
    <row r="229" spans="1:5" x14ac:dyDescent="0.2">
      <c r="B229" s="388" t="s">
        <v>408</v>
      </c>
      <c r="C229" s="342" t="s">
        <v>1891</v>
      </c>
      <c r="E229" s="341" t="s">
        <v>1644</v>
      </c>
    </row>
    <row r="230" spans="1:5" x14ac:dyDescent="0.2">
      <c r="B230" s="388" t="s">
        <v>1472</v>
      </c>
      <c r="C230" s="342" t="s">
        <v>1891</v>
      </c>
      <c r="E230" s="341" t="s">
        <v>1645</v>
      </c>
    </row>
    <row r="231" spans="1:5" x14ac:dyDescent="0.2">
      <c r="B231" s="388" t="s">
        <v>1319</v>
      </c>
      <c r="C231" s="342" t="s">
        <v>1891</v>
      </c>
      <c r="E231" s="341" t="s">
        <v>1646</v>
      </c>
    </row>
    <row r="232" spans="1:5" x14ac:dyDescent="0.2">
      <c r="B232" s="388" t="s">
        <v>323</v>
      </c>
      <c r="C232" s="342" t="s">
        <v>1889</v>
      </c>
      <c r="E232" s="341" t="s">
        <v>1647</v>
      </c>
    </row>
    <row r="233" spans="1:5" x14ac:dyDescent="0.2">
      <c r="B233" s="388" t="s">
        <v>322</v>
      </c>
      <c r="C233" s="342" t="s">
        <v>1889</v>
      </c>
      <c r="E233" s="341" t="s">
        <v>1648</v>
      </c>
    </row>
    <row r="234" spans="1:5" x14ac:dyDescent="0.2">
      <c r="B234" s="388" t="s">
        <v>1870</v>
      </c>
      <c r="C234" s="342" t="s">
        <v>1889</v>
      </c>
      <c r="E234" s="341" t="s">
        <v>1874</v>
      </c>
    </row>
    <row r="235" spans="1:5" x14ac:dyDescent="0.2">
      <c r="B235" s="388" t="s">
        <v>321</v>
      </c>
      <c r="C235" s="342" t="s">
        <v>1889</v>
      </c>
      <c r="E235" s="341" t="s">
        <v>1680</v>
      </c>
    </row>
    <row r="236" spans="1:5" x14ac:dyDescent="0.2">
      <c r="B236" s="388" t="s">
        <v>383</v>
      </c>
      <c r="C236" s="342" t="s">
        <v>1889</v>
      </c>
      <c r="E236" s="341" t="s">
        <v>1681</v>
      </c>
    </row>
    <row r="237" spans="1:5" x14ac:dyDescent="0.2">
      <c r="B237" s="388" t="s">
        <v>320</v>
      </c>
      <c r="C237" s="342" t="s">
        <v>1889</v>
      </c>
      <c r="E237" s="341" t="s">
        <v>1682</v>
      </c>
    </row>
    <row r="239" spans="1:5" ht="15.75" x14ac:dyDescent="0.2">
      <c r="A239" s="390" t="s">
        <v>1484</v>
      </c>
      <c r="B239" s="391" t="s">
        <v>1556</v>
      </c>
      <c r="E239" s="351" t="s">
        <v>1683</v>
      </c>
    </row>
  </sheetData>
  <sortState ref="A77:B88">
    <sortCondition descending="1" ref="A77"/>
  </sortState>
  <pageMargins left="0.62992125984251968" right="3.937007874015748E-2" top="0.39370078740157483" bottom="0.3543307086614173" header="0.39370078740157483" footer="0"/>
  <pageSetup paperSize="9"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FF00"/>
  </sheetPr>
  <dimension ref="A1:O516"/>
  <sheetViews>
    <sheetView tabSelected="1" topLeftCell="A221" workbookViewId="0">
      <selection activeCell="E252" sqref="E252:E254"/>
    </sheetView>
  </sheetViews>
  <sheetFormatPr baseColWidth="10" defaultRowHeight="12.75" x14ac:dyDescent="0.2"/>
  <cols>
    <col min="4" max="4" width="13.7109375" style="40" customWidth="1"/>
    <col min="5" max="5" width="37.42578125" customWidth="1"/>
    <col min="6" max="6" width="29.28515625" customWidth="1"/>
    <col min="7" max="7" width="11.140625" style="6" customWidth="1"/>
    <col min="8" max="8" width="59.85546875" customWidth="1"/>
    <col min="9" max="9" width="51.140625" customWidth="1"/>
    <col min="11" max="11" width="41.7109375" customWidth="1"/>
  </cols>
  <sheetData>
    <row r="1" spans="1:11" ht="18" x14ac:dyDescent="0.25">
      <c r="A1" s="434" t="s">
        <v>2557</v>
      </c>
      <c r="B1" s="19"/>
      <c r="C1" s="7"/>
    </row>
    <row r="2" spans="1:11" x14ac:dyDescent="0.2">
      <c r="A2" s="53" t="s">
        <v>852</v>
      </c>
      <c r="B2" s="54"/>
      <c r="C2" s="55"/>
      <c r="D2" s="52" t="s">
        <v>851</v>
      </c>
      <c r="E2" s="56"/>
    </row>
    <row r="3" spans="1:11" x14ac:dyDescent="0.2">
      <c r="A3" s="34" t="s">
        <v>1704</v>
      </c>
      <c r="B3" s="31"/>
      <c r="C3" s="31" t="s">
        <v>458</v>
      </c>
      <c r="E3" s="430" t="s">
        <v>2553</v>
      </c>
      <c r="G3" s="6" t="s">
        <v>2549</v>
      </c>
      <c r="H3" s="50" t="s">
        <v>2205</v>
      </c>
      <c r="I3" s="50" t="s">
        <v>2548</v>
      </c>
      <c r="K3" s="50"/>
    </row>
    <row r="4" spans="1:11" x14ac:dyDescent="0.2">
      <c r="A4" s="59">
        <v>0</v>
      </c>
      <c r="B4" s="59"/>
      <c r="C4" s="59">
        <v>1000</v>
      </c>
      <c r="D4" s="57" t="s">
        <v>849</v>
      </c>
      <c r="E4" s="64" t="s">
        <v>459</v>
      </c>
      <c r="F4" s="38" t="s">
        <v>836</v>
      </c>
      <c r="G4" s="7">
        <v>127</v>
      </c>
      <c r="H4" t="str">
        <f t="shared" ref="H4:H67" si="0">CONCATENATE("  ",F4,", // #",C4," ",E4)</f>
        <v xml:space="preserve">  ta_dbu, // #1000 Upper Drawbar 16</v>
      </c>
      <c r="I4" t="str">
        <f>CONCATENATE("  ",G4,", // #",C4," ",E4)</f>
        <v xml:space="preserve">  127, // #1000 Upper Drawbar 16</v>
      </c>
    </row>
    <row r="5" spans="1:11" x14ac:dyDescent="0.2">
      <c r="A5" s="44">
        <f>A4+1</f>
        <v>1</v>
      </c>
      <c r="C5" s="44">
        <f>C4+1</f>
        <v>1001</v>
      </c>
      <c r="D5" s="57">
        <v>1</v>
      </c>
      <c r="E5" s="65" t="s">
        <v>559</v>
      </c>
      <c r="F5" s="38" t="s">
        <v>836</v>
      </c>
      <c r="G5" s="7">
        <v>127</v>
      </c>
      <c r="H5" t="str">
        <f t="shared" si="0"/>
        <v xml:space="preserve">  ta_dbu, // #1001 Upper Drawbar 5 1/3</v>
      </c>
      <c r="I5" t="str">
        <f t="shared" ref="I5:I68" si="1">CONCATENATE("  ",G5,", // #",C5," ",E5)</f>
        <v xml:space="preserve">  127, // #1001 Upper Drawbar 5 1/3</v>
      </c>
    </row>
    <row r="6" spans="1:11" x14ac:dyDescent="0.2">
      <c r="A6" s="44">
        <f t="shared" ref="A6:A69" si="2">A5+1</f>
        <v>2</v>
      </c>
      <c r="C6" s="44">
        <f t="shared" ref="C6:C69" si="3">C5+1</f>
        <v>1002</v>
      </c>
      <c r="D6" s="57">
        <v>2</v>
      </c>
      <c r="E6" s="65" t="s">
        <v>139</v>
      </c>
      <c r="F6" s="38" t="s">
        <v>836</v>
      </c>
      <c r="G6" s="7">
        <v>127</v>
      </c>
      <c r="H6" t="str">
        <f t="shared" si="0"/>
        <v xml:space="preserve">  ta_dbu, // #1002 Upper Drawbar 8</v>
      </c>
      <c r="I6" t="str">
        <f t="shared" si="1"/>
        <v xml:space="preserve">  127, // #1002 Upper Drawbar 8</v>
      </c>
    </row>
    <row r="7" spans="1:11" x14ac:dyDescent="0.2">
      <c r="A7" s="44">
        <f t="shared" si="2"/>
        <v>3</v>
      </c>
      <c r="C7" s="44">
        <f t="shared" si="3"/>
        <v>1003</v>
      </c>
      <c r="D7" s="57">
        <v>3</v>
      </c>
      <c r="E7" s="65" t="s">
        <v>135</v>
      </c>
      <c r="F7" s="38" t="s">
        <v>836</v>
      </c>
      <c r="G7" s="7">
        <v>127</v>
      </c>
      <c r="H7" t="str">
        <f t="shared" si="0"/>
        <v xml:space="preserve">  ta_dbu, // #1003 Upper Drawbar 4</v>
      </c>
      <c r="I7" t="str">
        <f t="shared" si="1"/>
        <v xml:space="preserve">  127, // #1003 Upper Drawbar 4</v>
      </c>
    </row>
    <row r="8" spans="1:11" x14ac:dyDescent="0.2">
      <c r="A8" s="44">
        <f t="shared" si="2"/>
        <v>4</v>
      </c>
      <c r="C8" s="44">
        <f t="shared" si="3"/>
        <v>1004</v>
      </c>
      <c r="D8" s="57">
        <v>4</v>
      </c>
      <c r="E8" s="65" t="s">
        <v>560</v>
      </c>
      <c r="F8" s="38" t="s">
        <v>836</v>
      </c>
      <c r="G8" s="7">
        <v>127</v>
      </c>
      <c r="H8" t="str">
        <f t="shared" si="0"/>
        <v xml:space="preserve">  ta_dbu, // #1004 Upper Drawbar 2 2/3</v>
      </c>
      <c r="I8" t="str">
        <f t="shared" si="1"/>
        <v xml:space="preserve">  127, // #1004 Upper Drawbar 2 2/3</v>
      </c>
    </row>
    <row r="9" spans="1:11" x14ac:dyDescent="0.2">
      <c r="A9" s="44">
        <f t="shared" si="2"/>
        <v>5</v>
      </c>
      <c r="C9" s="44">
        <f t="shared" si="3"/>
        <v>1005</v>
      </c>
      <c r="D9" s="57">
        <v>5</v>
      </c>
      <c r="E9" s="65" t="s">
        <v>133</v>
      </c>
      <c r="F9" s="38" t="s">
        <v>836</v>
      </c>
      <c r="G9" s="7">
        <v>127</v>
      </c>
      <c r="H9" t="str">
        <f t="shared" si="0"/>
        <v xml:space="preserve">  ta_dbu, // #1005 Upper Drawbar 2</v>
      </c>
      <c r="I9" t="str">
        <f t="shared" si="1"/>
        <v xml:space="preserve">  127, // #1005 Upper Drawbar 2</v>
      </c>
    </row>
    <row r="10" spans="1:11" x14ac:dyDescent="0.2">
      <c r="A10" s="44">
        <f t="shared" si="2"/>
        <v>6</v>
      </c>
      <c r="C10" s="44">
        <f t="shared" si="3"/>
        <v>1006</v>
      </c>
      <c r="D10" s="57">
        <v>6</v>
      </c>
      <c r="E10" s="65" t="s">
        <v>561</v>
      </c>
      <c r="F10" s="38" t="s">
        <v>836</v>
      </c>
      <c r="G10" s="7">
        <v>127</v>
      </c>
      <c r="H10" t="str">
        <f t="shared" si="0"/>
        <v xml:space="preserve">  ta_dbu, // #1006 Upper Drawbar 1 3/5</v>
      </c>
      <c r="I10" t="str">
        <f t="shared" si="1"/>
        <v xml:space="preserve">  127, // #1006 Upper Drawbar 1 3/5</v>
      </c>
    </row>
    <row r="11" spans="1:11" x14ac:dyDescent="0.2">
      <c r="A11" s="44">
        <f t="shared" si="2"/>
        <v>7</v>
      </c>
      <c r="C11" s="44">
        <f t="shared" si="3"/>
        <v>1007</v>
      </c>
      <c r="D11" s="57">
        <v>7</v>
      </c>
      <c r="E11" s="65" t="s">
        <v>562</v>
      </c>
      <c r="F11" s="38" t="s">
        <v>836</v>
      </c>
      <c r="G11" s="7">
        <v>127</v>
      </c>
      <c r="H11" t="str">
        <f t="shared" si="0"/>
        <v xml:space="preserve">  ta_dbu, // #1007 Upper Drawbar 1 1/3</v>
      </c>
      <c r="I11" t="str">
        <f t="shared" si="1"/>
        <v xml:space="preserve">  127, // #1007 Upper Drawbar 1 1/3</v>
      </c>
    </row>
    <row r="12" spans="1:11" x14ac:dyDescent="0.2">
      <c r="A12" s="44">
        <f t="shared" si="2"/>
        <v>8</v>
      </c>
      <c r="C12" s="44">
        <f t="shared" si="3"/>
        <v>1008</v>
      </c>
      <c r="D12" s="57">
        <v>8</v>
      </c>
      <c r="E12" s="65" t="s">
        <v>132</v>
      </c>
      <c r="F12" s="38" t="s">
        <v>836</v>
      </c>
      <c r="G12" s="7">
        <v>127</v>
      </c>
      <c r="H12" t="str">
        <f t="shared" si="0"/>
        <v xml:space="preserve">  ta_dbu, // #1008 Upper Drawbar 1</v>
      </c>
      <c r="I12" t="str">
        <f t="shared" si="1"/>
        <v xml:space="preserve">  127, // #1008 Upper Drawbar 1</v>
      </c>
    </row>
    <row r="13" spans="1:11" x14ac:dyDescent="0.2">
      <c r="A13" s="44">
        <f t="shared" si="2"/>
        <v>9</v>
      </c>
      <c r="C13" s="44">
        <f t="shared" si="3"/>
        <v>1009</v>
      </c>
      <c r="D13" s="57">
        <v>9</v>
      </c>
      <c r="E13" s="65" t="s">
        <v>460</v>
      </c>
      <c r="F13" s="38" t="s">
        <v>836</v>
      </c>
      <c r="G13" s="7">
        <v>127</v>
      </c>
      <c r="H13" t="str">
        <f t="shared" si="0"/>
        <v xml:space="preserve">  ta_dbu, // #1009 Upper Mixture Drawbar 10</v>
      </c>
      <c r="I13" t="str">
        <f t="shared" si="1"/>
        <v xml:space="preserve">  127, // #1009 Upper Mixture Drawbar 10</v>
      </c>
    </row>
    <row r="14" spans="1:11" x14ac:dyDescent="0.2">
      <c r="A14" s="44">
        <f t="shared" si="2"/>
        <v>10</v>
      </c>
      <c r="C14" s="44">
        <f t="shared" si="3"/>
        <v>1010</v>
      </c>
      <c r="D14" s="57">
        <v>10</v>
      </c>
      <c r="E14" s="65" t="s">
        <v>461</v>
      </c>
      <c r="F14" s="38" t="s">
        <v>836</v>
      </c>
      <c r="G14" s="7">
        <v>127</v>
      </c>
      <c r="H14" t="str">
        <f t="shared" si="0"/>
        <v xml:space="preserve">  ta_dbu, // #1010 Upper Mixture Drawbar 11</v>
      </c>
      <c r="I14" t="str">
        <f t="shared" si="1"/>
        <v xml:space="preserve">  127, // #1010 Upper Mixture Drawbar 11</v>
      </c>
    </row>
    <row r="15" spans="1:11" x14ac:dyDescent="0.2">
      <c r="A15" s="44">
        <f t="shared" si="2"/>
        <v>11</v>
      </c>
      <c r="C15" s="44">
        <f t="shared" si="3"/>
        <v>1011</v>
      </c>
      <c r="D15" s="57">
        <v>11</v>
      </c>
      <c r="E15" s="65" t="s">
        <v>462</v>
      </c>
      <c r="F15" s="38" t="s">
        <v>836</v>
      </c>
      <c r="G15" s="7">
        <v>127</v>
      </c>
      <c r="H15" t="str">
        <f t="shared" si="0"/>
        <v xml:space="preserve">  ta_dbu, // #1011 Upper Mixture Drawbar 12</v>
      </c>
      <c r="I15" t="str">
        <f t="shared" si="1"/>
        <v xml:space="preserve">  127, // #1011 Upper Mixture Drawbar 12</v>
      </c>
    </row>
    <row r="16" spans="1:11" x14ac:dyDescent="0.2">
      <c r="A16" s="44">
        <f t="shared" si="2"/>
        <v>12</v>
      </c>
      <c r="C16" s="44">
        <f t="shared" si="3"/>
        <v>1012</v>
      </c>
      <c r="D16" s="57">
        <v>12</v>
      </c>
      <c r="F16" s="38" t="s">
        <v>828</v>
      </c>
      <c r="G16" s="7">
        <v>0</v>
      </c>
      <c r="H16" t="str">
        <f t="shared" si="0"/>
        <v xml:space="preserve">  ta_none, // #1012 </v>
      </c>
      <c r="I16" t="str">
        <f t="shared" si="1"/>
        <v xml:space="preserve">  0, // #1012 </v>
      </c>
    </row>
    <row r="17" spans="1:9" x14ac:dyDescent="0.2">
      <c r="A17" s="44">
        <f t="shared" si="2"/>
        <v>13</v>
      </c>
      <c r="C17" s="44">
        <f t="shared" si="3"/>
        <v>1013</v>
      </c>
      <c r="D17" s="57">
        <v>13</v>
      </c>
      <c r="F17" s="38" t="s">
        <v>828</v>
      </c>
      <c r="G17" s="7">
        <v>0</v>
      </c>
      <c r="H17" t="str">
        <f t="shared" si="0"/>
        <v xml:space="preserve">  ta_none, // #1013 </v>
      </c>
      <c r="I17" t="str">
        <f t="shared" si="1"/>
        <v xml:space="preserve">  0, // #1013 </v>
      </c>
    </row>
    <row r="18" spans="1:9" x14ac:dyDescent="0.2">
      <c r="A18" s="44">
        <f t="shared" si="2"/>
        <v>14</v>
      </c>
      <c r="C18" s="44">
        <f t="shared" si="3"/>
        <v>1014</v>
      </c>
      <c r="D18" s="57">
        <v>14</v>
      </c>
      <c r="F18" s="38" t="s">
        <v>828</v>
      </c>
      <c r="G18" s="7">
        <v>0</v>
      </c>
      <c r="H18" t="str">
        <f t="shared" si="0"/>
        <v xml:space="preserve">  ta_none, // #1014 </v>
      </c>
      <c r="I18" t="str">
        <f t="shared" si="1"/>
        <v xml:space="preserve">  0, // #1014 </v>
      </c>
    </row>
    <row r="19" spans="1:9" x14ac:dyDescent="0.2">
      <c r="A19" s="44">
        <f t="shared" si="2"/>
        <v>15</v>
      </c>
      <c r="C19" s="44">
        <f t="shared" si="3"/>
        <v>1015</v>
      </c>
      <c r="D19" s="57">
        <v>15</v>
      </c>
      <c r="F19" s="38" t="s">
        <v>828</v>
      </c>
      <c r="G19" s="7">
        <v>0</v>
      </c>
      <c r="H19" t="str">
        <f t="shared" si="0"/>
        <v xml:space="preserve">  ta_none, // #1015 </v>
      </c>
      <c r="I19" t="str">
        <f t="shared" si="1"/>
        <v xml:space="preserve">  0, // #1015 </v>
      </c>
    </row>
    <row r="20" spans="1:9" x14ac:dyDescent="0.2">
      <c r="A20" s="44">
        <f t="shared" si="2"/>
        <v>16</v>
      </c>
      <c r="B20" s="59"/>
      <c r="C20" s="60">
        <f t="shared" si="3"/>
        <v>1016</v>
      </c>
      <c r="D20" s="57">
        <v>16</v>
      </c>
      <c r="E20" s="67" t="s">
        <v>478</v>
      </c>
      <c r="F20" s="38" t="s">
        <v>837</v>
      </c>
      <c r="G20" s="7">
        <v>127</v>
      </c>
      <c r="H20" t="str">
        <f t="shared" si="0"/>
        <v xml:space="preserve">  ta_dbl, // #1016 Lower Drawbar 16</v>
      </c>
      <c r="I20" t="str">
        <f t="shared" si="1"/>
        <v xml:space="preserve">  127, // #1016 Lower Drawbar 16</v>
      </c>
    </row>
    <row r="21" spans="1:9" x14ac:dyDescent="0.2">
      <c r="A21" s="44">
        <f t="shared" si="2"/>
        <v>17</v>
      </c>
      <c r="C21" s="44">
        <f t="shared" si="3"/>
        <v>1017</v>
      </c>
      <c r="D21" s="57">
        <v>17</v>
      </c>
      <c r="E21" s="67" t="s">
        <v>558</v>
      </c>
      <c r="F21" s="38" t="s">
        <v>837</v>
      </c>
      <c r="G21" s="7">
        <v>127</v>
      </c>
      <c r="H21" t="str">
        <f t="shared" si="0"/>
        <v xml:space="preserve">  ta_dbl, // #1017 Lower Drawbar 5 1/3</v>
      </c>
      <c r="I21" t="str">
        <f t="shared" si="1"/>
        <v xml:space="preserve">  127, // #1017 Lower Drawbar 5 1/3</v>
      </c>
    </row>
    <row r="22" spans="1:9" x14ac:dyDescent="0.2">
      <c r="A22" s="44">
        <f t="shared" si="2"/>
        <v>18</v>
      </c>
      <c r="C22" s="44">
        <f t="shared" si="3"/>
        <v>1018</v>
      </c>
      <c r="D22" s="57">
        <v>18</v>
      </c>
      <c r="E22" s="67" t="s">
        <v>151</v>
      </c>
      <c r="F22" s="38" t="s">
        <v>837</v>
      </c>
      <c r="G22" s="7">
        <v>127</v>
      </c>
      <c r="H22" t="str">
        <f t="shared" si="0"/>
        <v xml:space="preserve">  ta_dbl, // #1018 Lower Drawbar 8</v>
      </c>
      <c r="I22" t="str">
        <f t="shared" si="1"/>
        <v xml:space="preserve">  127, // #1018 Lower Drawbar 8</v>
      </c>
    </row>
    <row r="23" spans="1:9" x14ac:dyDescent="0.2">
      <c r="A23" s="44">
        <f t="shared" si="2"/>
        <v>19</v>
      </c>
      <c r="C23" s="44">
        <f t="shared" si="3"/>
        <v>1019</v>
      </c>
      <c r="D23" s="57">
        <v>19</v>
      </c>
      <c r="E23" s="67" t="s">
        <v>147</v>
      </c>
      <c r="F23" s="38" t="s">
        <v>837</v>
      </c>
      <c r="G23" s="7">
        <v>127</v>
      </c>
      <c r="H23" t="str">
        <f t="shared" si="0"/>
        <v xml:space="preserve">  ta_dbl, // #1019 Lower Drawbar 4</v>
      </c>
      <c r="I23" t="str">
        <f t="shared" si="1"/>
        <v xml:space="preserve">  127, // #1019 Lower Drawbar 4</v>
      </c>
    </row>
    <row r="24" spans="1:9" x14ac:dyDescent="0.2">
      <c r="A24" s="44">
        <f t="shared" si="2"/>
        <v>20</v>
      </c>
      <c r="C24" s="44">
        <f t="shared" si="3"/>
        <v>1020</v>
      </c>
      <c r="D24" s="57">
        <v>20</v>
      </c>
      <c r="E24" s="67" t="s">
        <v>557</v>
      </c>
      <c r="F24" s="38" t="s">
        <v>837</v>
      </c>
      <c r="G24" s="7">
        <v>127</v>
      </c>
      <c r="H24" t="str">
        <f t="shared" si="0"/>
        <v xml:space="preserve">  ta_dbl, // #1020 Lower Drawbar 2 2/3</v>
      </c>
      <c r="I24" t="str">
        <f t="shared" si="1"/>
        <v xml:space="preserve">  127, // #1020 Lower Drawbar 2 2/3</v>
      </c>
    </row>
    <row r="25" spans="1:9" x14ac:dyDescent="0.2">
      <c r="A25" s="44">
        <f t="shared" si="2"/>
        <v>21</v>
      </c>
      <c r="C25" s="44">
        <f t="shared" si="3"/>
        <v>1021</v>
      </c>
      <c r="D25" s="57">
        <v>21</v>
      </c>
      <c r="E25" s="67" t="s">
        <v>145</v>
      </c>
      <c r="F25" s="38" t="s">
        <v>837</v>
      </c>
      <c r="G25" s="7">
        <v>127</v>
      </c>
      <c r="H25" t="str">
        <f t="shared" si="0"/>
        <v xml:space="preserve">  ta_dbl, // #1021 Lower Drawbar 2</v>
      </c>
      <c r="I25" t="str">
        <f t="shared" si="1"/>
        <v xml:space="preserve">  127, // #1021 Lower Drawbar 2</v>
      </c>
    </row>
    <row r="26" spans="1:9" x14ac:dyDescent="0.2">
      <c r="A26" s="44">
        <f t="shared" si="2"/>
        <v>22</v>
      </c>
      <c r="C26" s="44">
        <f t="shared" si="3"/>
        <v>1022</v>
      </c>
      <c r="D26" s="57">
        <v>22</v>
      </c>
      <c r="E26" s="67" t="s">
        <v>556</v>
      </c>
      <c r="F26" s="38" t="s">
        <v>837</v>
      </c>
      <c r="G26" s="7">
        <v>127</v>
      </c>
      <c r="H26" t="str">
        <f t="shared" si="0"/>
        <v xml:space="preserve">  ta_dbl, // #1022 Lower Drawbar 1 3/5</v>
      </c>
      <c r="I26" t="str">
        <f t="shared" si="1"/>
        <v xml:space="preserve">  127, // #1022 Lower Drawbar 1 3/5</v>
      </c>
    </row>
    <row r="27" spans="1:9" x14ac:dyDescent="0.2">
      <c r="A27" s="44">
        <f t="shared" si="2"/>
        <v>23</v>
      </c>
      <c r="C27" s="44">
        <f t="shared" si="3"/>
        <v>1023</v>
      </c>
      <c r="D27" s="57">
        <v>23</v>
      </c>
      <c r="E27" s="67" t="s">
        <v>555</v>
      </c>
      <c r="F27" s="38" t="s">
        <v>837</v>
      </c>
      <c r="G27" s="7">
        <v>127</v>
      </c>
      <c r="H27" t="str">
        <f t="shared" si="0"/>
        <v xml:space="preserve">  ta_dbl, // #1023 Lower Drawbar 1 1/3</v>
      </c>
      <c r="I27" t="str">
        <f t="shared" si="1"/>
        <v xml:space="preserve">  127, // #1023 Lower Drawbar 1 1/3</v>
      </c>
    </row>
    <row r="28" spans="1:9" x14ac:dyDescent="0.2">
      <c r="A28" s="44">
        <f t="shared" si="2"/>
        <v>24</v>
      </c>
      <c r="C28" s="44">
        <f t="shared" si="3"/>
        <v>1024</v>
      </c>
      <c r="D28" s="57">
        <v>24</v>
      </c>
      <c r="E28" s="67" t="s">
        <v>144</v>
      </c>
      <c r="F28" s="38" t="s">
        <v>837</v>
      </c>
      <c r="G28" s="7">
        <v>127</v>
      </c>
      <c r="H28" t="str">
        <f t="shared" si="0"/>
        <v xml:space="preserve">  ta_dbl, // #1024 Lower Drawbar 1</v>
      </c>
      <c r="I28" t="str">
        <f t="shared" si="1"/>
        <v xml:space="preserve">  127, // #1024 Lower Drawbar 1</v>
      </c>
    </row>
    <row r="29" spans="1:9" x14ac:dyDescent="0.2">
      <c r="A29" s="44">
        <f t="shared" si="2"/>
        <v>25</v>
      </c>
      <c r="C29" s="44">
        <f t="shared" si="3"/>
        <v>1025</v>
      </c>
      <c r="D29" s="57">
        <v>25</v>
      </c>
      <c r="E29" s="67" t="s">
        <v>463</v>
      </c>
      <c r="F29" s="38" t="s">
        <v>837</v>
      </c>
      <c r="G29" s="7">
        <v>127</v>
      </c>
      <c r="H29" t="str">
        <f t="shared" si="0"/>
        <v xml:space="preserve">  ta_dbl, // #1025 Lower Mixture Drawbar 10</v>
      </c>
      <c r="I29" t="str">
        <f t="shared" si="1"/>
        <v xml:space="preserve">  127, // #1025 Lower Mixture Drawbar 10</v>
      </c>
    </row>
    <row r="30" spans="1:9" x14ac:dyDescent="0.2">
      <c r="A30" s="44">
        <f t="shared" si="2"/>
        <v>26</v>
      </c>
      <c r="C30" s="44">
        <f t="shared" si="3"/>
        <v>1026</v>
      </c>
      <c r="D30" s="57">
        <v>26</v>
      </c>
      <c r="E30" s="67" t="s">
        <v>464</v>
      </c>
      <c r="F30" s="38" t="s">
        <v>837</v>
      </c>
      <c r="G30" s="7">
        <v>127</v>
      </c>
      <c r="H30" t="str">
        <f t="shared" si="0"/>
        <v xml:space="preserve">  ta_dbl, // #1026 Lower Mixture Drawbar 11</v>
      </c>
      <c r="I30" t="str">
        <f t="shared" si="1"/>
        <v xml:space="preserve">  127, // #1026 Lower Mixture Drawbar 11</v>
      </c>
    </row>
    <row r="31" spans="1:9" x14ac:dyDescent="0.2">
      <c r="A31" s="44">
        <f t="shared" si="2"/>
        <v>27</v>
      </c>
      <c r="C31" s="44">
        <f t="shared" si="3"/>
        <v>1027</v>
      </c>
      <c r="D31" s="57">
        <v>27</v>
      </c>
      <c r="E31" s="67" t="s">
        <v>465</v>
      </c>
      <c r="F31" s="38" t="s">
        <v>837</v>
      </c>
      <c r="G31" s="7">
        <v>127</v>
      </c>
      <c r="H31" t="str">
        <f t="shared" si="0"/>
        <v xml:space="preserve">  ta_dbl, // #1027 Lower Mixture Drawbar 12</v>
      </c>
      <c r="I31" t="str">
        <f t="shared" si="1"/>
        <v xml:space="preserve">  127, // #1027 Lower Mixture Drawbar 12</v>
      </c>
    </row>
    <row r="32" spans="1:9" x14ac:dyDescent="0.2">
      <c r="A32" s="44">
        <f t="shared" si="2"/>
        <v>28</v>
      </c>
      <c r="C32" s="44">
        <f t="shared" si="3"/>
        <v>1028</v>
      </c>
      <c r="D32" s="57">
        <v>28</v>
      </c>
      <c r="F32" s="38" t="s">
        <v>828</v>
      </c>
      <c r="G32" s="7">
        <v>0</v>
      </c>
      <c r="H32" t="str">
        <f t="shared" si="0"/>
        <v xml:space="preserve">  ta_none, // #1028 </v>
      </c>
      <c r="I32" t="str">
        <f t="shared" si="1"/>
        <v xml:space="preserve">  0, // #1028 </v>
      </c>
    </row>
    <row r="33" spans="1:9" x14ac:dyDescent="0.2">
      <c r="A33" s="44">
        <f t="shared" si="2"/>
        <v>29</v>
      </c>
      <c r="C33" s="44">
        <f t="shared" si="3"/>
        <v>1029</v>
      </c>
      <c r="D33" s="57">
        <v>29</v>
      </c>
      <c r="F33" s="38" t="s">
        <v>828</v>
      </c>
      <c r="G33" s="7">
        <v>0</v>
      </c>
      <c r="H33" t="str">
        <f t="shared" si="0"/>
        <v xml:space="preserve">  ta_none, // #1029 </v>
      </c>
      <c r="I33" t="str">
        <f t="shared" si="1"/>
        <v xml:space="preserve">  0, // #1029 </v>
      </c>
    </row>
    <row r="34" spans="1:9" x14ac:dyDescent="0.2">
      <c r="A34" s="44">
        <f t="shared" si="2"/>
        <v>30</v>
      </c>
      <c r="C34" s="44">
        <f t="shared" si="3"/>
        <v>1030</v>
      </c>
      <c r="D34" s="57">
        <v>30</v>
      </c>
      <c r="F34" s="38" t="s">
        <v>828</v>
      </c>
      <c r="G34" s="7">
        <v>0</v>
      </c>
      <c r="H34" t="str">
        <f t="shared" si="0"/>
        <v xml:space="preserve">  ta_none, // #1030 </v>
      </c>
      <c r="I34" t="str">
        <f t="shared" si="1"/>
        <v xml:space="preserve">  0, // #1030 </v>
      </c>
    </row>
    <row r="35" spans="1:9" x14ac:dyDescent="0.2">
      <c r="A35" s="44">
        <f t="shared" si="2"/>
        <v>31</v>
      </c>
      <c r="C35" s="44">
        <f t="shared" si="3"/>
        <v>1031</v>
      </c>
      <c r="D35" s="57">
        <v>31</v>
      </c>
      <c r="F35" s="38" t="s">
        <v>828</v>
      </c>
      <c r="G35" s="7">
        <v>0</v>
      </c>
      <c r="H35" t="str">
        <f t="shared" si="0"/>
        <v xml:space="preserve">  ta_none, // #1031 </v>
      </c>
      <c r="I35" t="str">
        <f t="shared" si="1"/>
        <v xml:space="preserve">  0, // #1031 </v>
      </c>
    </row>
    <row r="36" spans="1:9" x14ac:dyDescent="0.2">
      <c r="A36" s="44">
        <f t="shared" si="2"/>
        <v>32</v>
      </c>
      <c r="B36" s="59"/>
      <c r="C36" s="60">
        <f t="shared" si="3"/>
        <v>1032</v>
      </c>
      <c r="D36" s="57">
        <v>32</v>
      </c>
      <c r="E36" s="69" t="s">
        <v>479</v>
      </c>
      <c r="F36" s="38" t="s">
        <v>838</v>
      </c>
      <c r="G36" s="7">
        <v>127</v>
      </c>
      <c r="H36" t="str">
        <f t="shared" si="0"/>
        <v xml:space="preserve">  ta_dbp, // #1032 Pedal Drawbar 16</v>
      </c>
      <c r="I36" t="str">
        <f t="shared" si="1"/>
        <v xml:space="preserve">  127, // #1032 Pedal Drawbar 16</v>
      </c>
    </row>
    <row r="37" spans="1:9" x14ac:dyDescent="0.2">
      <c r="A37" s="44">
        <f t="shared" si="2"/>
        <v>33</v>
      </c>
      <c r="C37" s="44">
        <f t="shared" si="3"/>
        <v>1033</v>
      </c>
      <c r="D37" s="57">
        <v>33</v>
      </c>
      <c r="E37" s="69" t="s">
        <v>554</v>
      </c>
      <c r="F37" s="38" t="s">
        <v>838</v>
      </c>
      <c r="G37" s="7">
        <v>127</v>
      </c>
      <c r="H37" t="str">
        <f t="shared" si="0"/>
        <v xml:space="preserve">  ta_dbp, // #1033 Pedal Drawbar 5 1/3</v>
      </c>
      <c r="I37" t="str">
        <f t="shared" si="1"/>
        <v xml:space="preserve">  127, // #1033 Pedal Drawbar 5 1/3</v>
      </c>
    </row>
    <row r="38" spans="1:9" x14ac:dyDescent="0.2">
      <c r="A38" s="44">
        <f t="shared" si="2"/>
        <v>34</v>
      </c>
      <c r="C38" s="44">
        <f t="shared" si="3"/>
        <v>1034</v>
      </c>
      <c r="D38" s="57">
        <v>34</v>
      </c>
      <c r="E38" s="69" t="s">
        <v>162</v>
      </c>
      <c r="F38" s="38" t="s">
        <v>838</v>
      </c>
      <c r="G38" s="7">
        <v>127</v>
      </c>
      <c r="H38" t="str">
        <f t="shared" si="0"/>
        <v xml:space="preserve">  ta_dbp, // #1034 Pedal Drawbar 8</v>
      </c>
      <c r="I38" t="str">
        <f t="shared" si="1"/>
        <v xml:space="preserve">  127, // #1034 Pedal Drawbar 8</v>
      </c>
    </row>
    <row r="39" spans="1:9" x14ac:dyDescent="0.2">
      <c r="A39" s="44">
        <f t="shared" si="2"/>
        <v>35</v>
      </c>
      <c r="C39" s="44">
        <f t="shared" si="3"/>
        <v>1035</v>
      </c>
      <c r="D39" s="57">
        <v>35</v>
      </c>
      <c r="E39" s="69" t="s">
        <v>158</v>
      </c>
      <c r="F39" s="38" t="s">
        <v>838</v>
      </c>
      <c r="G39" s="7">
        <v>127</v>
      </c>
      <c r="H39" t="str">
        <f t="shared" si="0"/>
        <v xml:space="preserve">  ta_dbp, // #1035 Pedal Drawbar 4</v>
      </c>
      <c r="I39" t="str">
        <f t="shared" si="1"/>
        <v xml:space="preserve">  127, // #1035 Pedal Drawbar 4</v>
      </c>
    </row>
    <row r="40" spans="1:9" x14ac:dyDescent="0.2">
      <c r="A40" s="44">
        <f t="shared" si="2"/>
        <v>36</v>
      </c>
      <c r="C40" s="44">
        <f t="shared" si="3"/>
        <v>1036</v>
      </c>
      <c r="D40" s="57">
        <v>36</v>
      </c>
      <c r="E40" s="69" t="s">
        <v>553</v>
      </c>
      <c r="F40" s="38" t="s">
        <v>838</v>
      </c>
      <c r="G40" s="7">
        <v>127</v>
      </c>
      <c r="H40" t="str">
        <f t="shared" si="0"/>
        <v xml:space="preserve">  ta_dbp, // #1036 Pedal Drawbar 2 2/3</v>
      </c>
      <c r="I40" t="str">
        <f t="shared" si="1"/>
        <v xml:space="preserve">  127, // #1036 Pedal Drawbar 2 2/3</v>
      </c>
    </row>
    <row r="41" spans="1:9" x14ac:dyDescent="0.2">
      <c r="A41" s="44">
        <f t="shared" si="2"/>
        <v>37</v>
      </c>
      <c r="C41" s="44">
        <f t="shared" si="3"/>
        <v>1037</v>
      </c>
      <c r="D41" s="57">
        <v>37</v>
      </c>
      <c r="E41" s="69" t="s">
        <v>156</v>
      </c>
      <c r="F41" s="38" t="s">
        <v>838</v>
      </c>
      <c r="G41" s="7">
        <v>127</v>
      </c>
      <c r="H41" t="str">
        <f t="shared" si="0"/>
        <v xml:space="preserve">  ta_dbp, // #1037 Pedal Drawbar 2</v>
      </c>
      <c r="I41" t="str">
        <f t="shared" si="1"/>
        <v xml:space="preserve">  127, // #1037 Pedal Drawbar 2</v>
      </c>
    </row>
    <row r="42" spans="1:9" x14ac:dyDescent="0.2">
      <c r="A42" s="44">
        <f t="shared" si="2"/>
        <v>38</v>
      </c>
      <c r="C42" s="44">
        <f t="shared" si="3"/>
        <v>1038</v>
      </c>
      <c r="D42" s="57">
        <v>38</v>
      </c>
      <c r="E42" s="69" t="s">
        <v>552</v>
      </c>
      <c r="F42" s="38" t="s">
        <v>838</v>
      </c>
      <c r="G42" s="7">
        <v>127</v>
      </c>
      <c r="H42" t="str">
        <f t="shared" si="0"/>
        <v xml:space="preserve">  ta_dbp, // #1038 Pedal Drawbar 1 3/5</v>
      </c>
      <c r="I42" t="str">
        <f t="shared" si="1"/>
        <v xml:space="preserve">  127, // #1038 Pedal Drawbar 1 3/5</v>
      </c>
    </row>
    <row r="43" spans="1:9" x14ac:dyDescent="0.2">
      <c r="A43" s="44">
        <f t="shared" si="2"/>
        <v>39</v>
      </c>
      <c r="C43" s="44">
        <f t="shared" si="3"/>
        <v>1039</v>
      </c>
      <c r="D43" s="57">
        <v>39</v>
      </c>
      <c r="E43" s="69" t="s">
        <v>551</v>
      </c>
      <c r="F43" s="38" t="s">
        <v>838</v>
      </c>
      <c r="G43" s="7">
        <v>127</v>
      </c>
      <c r="H43" t="str">
        <f t="shared" si="0"/>
        <v xml:space="preserve">  ta_dbp, // #1039 Pedal Drawbar 1 1/3</v>
      </c>
      <c r="I43" t="str">
        <f t="shared" si="1"/>
        <v xml:space="preserve">  127, // #1039 Pedal Drawbar 1 1/3</v>
      </c>
    </row>
    <row r="44" spans="1:9" x14ac:dyDescent="0.2">
      <c r="A44" s="44">
        <f t="shared" si="2"/>
        <v>40</v>
      </c>
      <c r="C44" s="44">
        <f t="shared" si="3"/>
        <v>1040</v>
      </c>
      <c r="D44" s="57">
        <v>40</v>
      </c>
      <c r="E44" s="69" t="s">
        <v>260</v>
      </c>
      <c r="F44" s="38" t="s">
        <v>838</v>
      </c>
      <c r="G44" s="7">
        <v>127</v>
      </c>
      <c r="H44" t="str">
        <f t="shared" si="0"/>
        <v xml:space="preserve">  ta_dbp, // #1040 Pedal Drawbar 1</v>
      </c>
      <c r="I44" t="str">
        <f t="shared" si="1"/>
        <v xml:space="preserve">  127, // #1040 Pedal Drawbar 1</v>
      </c>
    </row>
    <row r="45" spans="1:9" x14ac:dyDescent="0.2">
      <c r="A45" s="44">
        <f t="shared" si="2"/>
        <v>41</v>
      </c>
      <c r="C45" s="44">
        <f t="shared" si="3"/>
        <v>1041</v>
      </c>
      <c r="D45" s="57">
        <v>41</v>
      </c>
      <c r="E45" s="69" t="s">
        <v>466</v>
      </c>
      <c r="F45" s="38" t="s">
        <v>838</v>
      </c>
      <c r="G45" s="7">
        <v>127</v>
      </c>
      <c r="H45" t="str">
        <f t="shared" si="0"/>
        <v xml:space="preserve">  ta_dbp, // #1041 Pedal Mixture Drawbar 10</v>
      </c>
      <c r="I45" t="str">
        <f t="shared" si="1"/>
        <v xml:space="preserve">  127, // #1041 Pedal Mixture Drawbar 10</v>
      </c>
    </row>
    <row r="46" spans="1:9" x14ac:dyDescent="0.2">
      <c r="A46" s="44">
        <f t="shared" si="2"/>
        <v>42</v>
      </c>
      <c r="C46" s="44">
        <f t="shared" si="3"/>
        <v>1042</v>
      </c>
      <c r="D46" s="57">
        <v>42</v>
      </c>
      <c r="E46" s="69" t="s">
        <v>467</v>
      </c>
      <c r="F46" s="38" t="s">
        <v>838</v>
      </c>
      <c r="G46" s="7">
        <v>127</v>
      </c>
      <c r="H46" t="str">
        <f t="shared" si="0"/>
        <v xml:space="preserve">  ta_dbp, // #1042 Pedal Mixture Drawbar 11</v>
      </c>
      <c r="I46" t="str">
        <f t="shared" si="1"/>
        <v xml:space="preserve">  127, // #1042 Pedal Mixture Drawbar 11</v>
      </c>
    </row>
    <row r="47" spans="1:9" x14ac:dyDescent="0.2">
      <c r="A47" s="44">
        <f t="shared" si="2"/>
        <v>43</v>
      </c>
      <c r="C47" s="44">
        <f t="shared" si="3"/>
        <v>1043</v>
      </c>
      <c r="D47" s="57">
        <v>43</v>
      </c>
      <c r="E47" s="69" t="s">
        <v>468</v>
      </c>
      <c r="F47" s="38" t="s">
        <v>838</v>
      </c>
      <c r="G47" s="7">
        <v>127</v>
      </c>
      <c r="H47" t="str">
        <f t="shared" si="0"/>
        <v xml:space="preserve">  ta_dbp, // #1043 Pedal Mixture Drawbar 12</v>
      </c>
      <c r="I47" t="str">
        <f t="shared" si="1"/>
        <v xml:space="preserve">  127, // #1043 Pedal Mixture Drawbar 12</v>
      </c>
    </row>
    <row r="48" spans="1:9" x14ac:dyDescent="0.2">
      <c r="A48" s="44">
        <f t="shared" si="2"/>
        <v>44</v>
      </c>
      <c r="C48" s="44">
        <f t="shared" si="3"/>
        <v>1044</v>
      </c>
      <c r="D48" s="57">
        <v>44</v>
      </c>
      <c r="F48" s="38" t="s">
        <v>828</v>
      </c>
      <c r="G48" s="7">
        <v>0</v>
      </c>
      <c r="H48" t="str">
        <f t="shared" si="0"/>
        <v xml:space="preserve">  ta_none, // #1044 </v>
      </c>
      <c r="I48" t="str">
        <f t="shared" si="1"/>
        <v xml:space="preserve">  0, // #1044 </v>
      </c>
    </row>
    <row r="49" spans="1:9" x14ac:dyDescent="0.2">
      <c r="A49" s="44">
        <f t="shared" si="2"/>
        <v>45</v>
      </c>
      <c r="C49" s="44">
        <f t="shared" si="3"/>
        <v>1045</v>
      </c>
      <c r="D49" s="57">
        <v>45</v>
      </c>
      <c r="F49" s="38" t="s">
        <v>828</v>
      </c>
      <c r="G49" s="7">
        <v>0</v>
      </c>
      <c r="H49" t="str">
        <f t="shared" si="0"/>
        <v xml:space="preserve">  ta_none, // #1045 </v>
      </c>
      <c r="I49" t="str">
        <f t="shared" si="1"/>
        <v xml:space="preserve">  0, // #1045 </v>
      </c>
    </row>
    <row r="50" spans="1:9" x14ac:dyDescent="0.2">
      <c r="A50" s="44">
        <f t="shared" si="2"/>
        <v>46</v>
      </c>
      <c r="C50" s="44">
        <f t="shared" si="3"/>
        <v>1046</v>
      </c>
      <c r="D50" s="57">
        <v>46</v>
      </c>
      <c r="F50" s="38" t="s">
        <v>828</v>
      </c>
      <c r="G50" s="7">
        <v>0</v>
      </c>
      <c r="H50" t="str">
        <f t="shared" si="0"/>
        <v xml:space="preserve">  ta_none, // #1046 </v>
      </c>
      <c r="I50" t="str">
        <f t="shared" si="1"/>
        <v xml:space="preserve">  0, // #1046 </v>
      </c>
    </row>
    <row r="51" spans="1:9" x14ac:dyDescent="0.2">
      <c r="A51" s="44">
        <f t="shared" si="2"/>
        <v>47</v>
      </c>
      <c r="C51" s="44">
        <f t="shared" si="3"/>
        <v>1047</v>
      </c>
      <c r="D51" s="57">
        <v>47</v>
      </c>
      <c r="F51" s="38" t="s">
        <v>828</v>
      </c>
      <c r="G51" s="7">
        <v>0</v>
      </c>
      <c r="H51" t="str">
        <f t="shared" si="0"/>
        <v xml:space="preserve">  ta_none, // #1047 </v>
      </c>
      <c r="I51" t="str">
        <f t="shared" si="1"/>
        <v xml:space="preserve">  0, // #1047 </v>
      </c>
    </row>
    <row r="52" spans="1:9" x14ac:dyDescent="0.2">
      <c r="A52" s="44">
        <f t="shared" si="2"/>
        <v>48</v>
      </c>
      <c r="B52" s="59"/>
      <c r="C52" s="60">
        <f t="shared" si="3"/>
        <v>1048</v>
      </c>
      <c r="D52" s="57">
        <v>48</v>
      </c>
      <c r="E52" s="66" t="s">
        <v>469</v>
      </c>
      <c r="F52" s="38" t="s">
        <v>836</v>
      </c>
      <c r="G52" s="7">
        <v>127</v>
      </c>
      <c r="H52" t="str">
        <f t="shared" si="0"/>
        <v xml:space="preserve">  ta_dbu, // #1048 Upper Attack</v>
      </c>
      <c r="I52" t="str">
        <f t="shared" si="1"/>
        <v xml:space="preserve">  127, // #1048 Upper Attack</v>
      </c>
    </row>
    <row r="53" spans="1:9" x14ac:dyDescent="0.2">
      <c r="A53" s="44">
        <f t="shared" si="2"/>
        <v>49</v>
      </c>
      <c r="C53" s="44">
        <f t="shared" si="3"/>
        <v>1049</v>
      </c>
      <c r="D53" s="57">
        <v>49</v>
      </c>
      <c r="E53" s="66" t="s">
        <v>470</v>
      </c>
      <c r="F53" s="38" t="s">
        <v>836</v>
      </c>
      <c r="G53" s="7">
        <v>127</v>
      </c>
      <c r="H53" t="str">
        <f t="shared" si="0"/>
        <v xml:space="preserve">  ta_dbu, // #1049 Upper Decay</v>
      </c>
      <c r="I53" t="str">
        <f t="shared" si="1"/>
        <v xml:space="preserve">  127, // #1049 Upper Decay</v>
      </c>
    </row>
    <row r="54" spans="1:9" x14ac:dyDescent="0.2">
      <c r="A54" s="44">
        <f t="shared" si="2"/>
        <v>50</v>
      </c>
      <c r="C54" s="44">
        <f t="shared" si="3"/>
        <v>1050</v>
      </c>
      <c r="D54" s="57">
        <v>50</v>
      </c>
      <c r="E54" s="66" t="s">
        <v>353</v>
      </c>
      <c r="F54" s="38" t="s">
        <v>836</v>
      </c>
      <c r="G54" s="7">
        <v>127</v>
      </c>
      <c r="H54" t="str">
        <f t="shared" si="0"/>
        <v xml:space="preserve">  ta_dbu, // #1050 Upper Sustain</v>
      </c>
      <c r="I54" t="str">
        <f t="shared" si="1"/>
        <v xml:space="preserve">  127, // #1050 Upper Sustain</v>
      </c>
    </row>
    <row r="55" spans="1:9" x14ac:dyDescent="0.2">
      <c r="A55" s="44">
        <f t="shared" si="2"/>
        <v>51</v>
      </c>
      <c r="C55" s="44">
        <f t="shared" si="3"/>
        <v>1051</v>
      </c>
      <c r="D55" s="57">
        <v>51</v>
      </c>
      <c r="E55" s="66" t="s">
        <v>352</v>
      </c>
      <c r="F55" s="38" t="s">
        <v>836</v>
      </c>
      <c r="G55" s="7">
        <v>127</v>
      </c>
      <c r="H55" t="str">
        <f t="shared" si="0"/>
        <v xml:space="preserve">  ta_dbu, // #1051 Upper Release</v>
      </c>
      <c r="I55" t="str">
        <f t="shared" si="1"/>
        <v xml:space="preserve">  127, // #1051 Upper Release</v>
      </c>
    </row>
    <row r="56" spans="1:9" x14ac:dyDescent="0.2">
      <c r="A56" s="44">
        <f t="shared" si="2"/>
        <v>52</v>
      </c>
      <c r="C56" s="44">
        <f t="shared" si="3"/>
        <v>1052</v>
      </c>
      <c r="D56" s="57">
        <v>52</v>
      </c>
      <c r="E56" s="65" t="s">
        <v>471</v>
      </c>
      <c r="F56" s="38" t="s">
        <v>836</v>
      </c>
      <c r="G56" s="7">
        <v>127</v>
      </c>
      <c r="H56" t="str">
        <f t="shared" si="0"/>
        <v xml:space="preserve">  ta_dbu, // #1052 Upper ADSR Harmonic Decay</v>
      </c>
      <c r="I56" t="str">
        <f t="shared" si="1"/>
        <v xml:space="preserve">  127, // #1052 Upper ADSR Harmonic Decay</v>
      </c>
    </row>
    <row r="57" spans="1:9" x14ac:dyDescent="0.2">
      <c r="A57" s="44">
        <f t="shared" si="2"/>
        <v>53</v>
      </c>
      <c r="C57" s="44">
        <f t="shared" si="3"/>
        <v>1053</v>
      </c>
      <c r="D57" s="57">
        <v>53</v>
      </c>
      <c r="F57" s="38" t="s">
        <v>828</v>
      </c>
      <c r="G57" s="7">
        <v>0</v>
      </c>
      <c r="H57" t="str">
        <f t="shared" si="0"/>
        <v xml:space="preserve">  ta_none, // #1053 </v>
      </c>
      <c r="I57" t="str">
        <f t="shared" si="1"/>
        <v xml:space="preserve">  0, // #1053 </v>
      </c>
    </row>
    <row r="58" spans="1:9" x14ac:dyDescent="0.2">
      <c r="A58" s="44">
        <f t="shared" si="2"/>
        <v>54</v>
      </c>
      <c r="C58" s="44">
        <f t="shared" si="3"/>
        <v>1054</v>
      </c>
      <c r="D58" s="57">
        <v>54</v>
      </c>
      <c r="F58" s="38" t="s">
        <v>828</v>
      </c>
      <c r="G58" s="7">
        <v>0</v>
      </c>
      <c r="H58" t="str">
        <f t="shared" si="0"/>
        <v xml:space="preserve">  ta_none, // #1054 </v>
      </c>
      <c r="I58" t="str">
        <f t="shared" si="1"/>
        <v xml:space="preserve">  0, // #1054 </v>
      </c>
    </row>
    <row r="59" spans="1:9" x14ac:dyDescent="0.2">
      <c r="A59" s="44">
        <f t="shared" si="2"/>
        <v>55</v>
      </c>
      <c r="C59" s="44">
        <f t="shared" si="3"/>
        <v>1055</v>
      </c>
      <c r="D59" s="57">
        <v>55</v>
      </c>
      <c r="F59" s="38" t="s">
        <v>828</v>
      </c>
      <c r="G59" s="7">
        <v>0</v>
      </c>
      <c r="H59" t="str">
        <f t="shared" si="0"/>
        <v xml:space="preserve">  ta_none, // #1055 </v>
      </c>
      <c r="I59" t="str">
        <f t="shared" si="1"/>
        <v xml:space="preserve">  0, // #1055 </v>
      </c>
    </row>
    <row r="60" spans="1:9" x14ac:dyDescent="0.2">
      <c r="A60" s="44">
        <f t="shared" si="2"/>
        <v>56</v>
      </c>
      <c r="C60" s="44">
        <f t="shared" si="3"/>
        <v>1056</v>
      </c>
      <c r="D60" s="57">
        <v>56</v>
      </c>
      <c r="E60" s="71" t="s">
        <v>472</v>
      </c>
      <c r="F60" s="38" t="s">
        <v>837</v>
      </c>
      <c r="G60" s="7">
        <v>127</v>
      </c>
      <c r="H60" t="str">
        <f t="shared" si="0"/>
        <v xml:space="preserve">  ta_dbl, // #1056 Lower Attack</v>
      </c>
      <c r="I60" t="str">
        <f t="shared" si="1"/>
        <v xml:space="preserve">  127, // #1056 Lower Attack</v>
      </c>
    </row>
    <row r="61" spans="1:9" x14ac:dyDescent="0.2">
      <c r="A61" s="44">
        <f t="shared" si="2"/>
        <v>57</v>
      </c>
      <c r="C61" s="44">
        <f t="shared" si="3"/>
        <v>1057</v>
      </c>
      <c r="D61" s="57">
        <v>57</v>
      </c>
      <c r="E61" s="71" t="s">
        <v>473</v>
      </c>
      <c r="F61" s="38" t="s">
        <v>837</v>
      </c>
      <c r="G61" s="7">
        <v>127</v>
      </c>
      <c r="H61" t="str">
        <f t="shared" si="0"/>
        <v xml:space="preserve">  ta_dbl, // #1057 Lower Decay</v>
      </c>
      <c r="I61" t="str">
        <f t="shared" si="1"/>
        <v xml:space="preserve">  127, // #1057 Lower Decay</v>
      </c>
    </row>
    <row r="62" spans="1:9" x14ac:dyDescent="0.2">
      <c r="A62" s="44">
        <f t="shared" si="2"/>
        <v>58</v>
      </c>
      <c r="C62" s="44">
        <f t="shared" si="3"/>
        <v>1058</v>
      </c>
      <c r="D62" s="57">
        <v>58</v>
      </c>
      <c r="E62" s="71" t="s">
        <v>354</v>
      </c>
      <c r="F62" s="38" t="s">
        <v>837</v>
      </c>
      <c r="G62" s="7">
        <v>127</v>
      </c>
      <c r="H62" t="str">
        <f t="shared" si="0"/>
        <v xml:space="preserve">  ta_dbl, // #1058 Lower Sustain</v>
      </c>
      <c r="I62" t="str">
        <f t="shared" si="1"/>
        <v xml:space="preserve">  127, // #1058 Lower Sustain</v>
      </c>
    </row>
    <row r="63" spans="1:9" x14ac:dyDescent="0.2">
      <c r="A63" s="44">
        <f t="shared" si="2"/>
        <v>59</v>
      </c>
      <c r="C63" s="44">
        <f t="shared" si="3"/>
        <v>1059</v>
      </c>
      <c r="D63" s="57">
        <v>59</v>
      </c>
      <c r="E63" s="71" t="s">
        <v>355</v>
      </c>
      <c r="F63" s="38" t="s">
        <v>837</v>
      </c>
      <c r="G63" s="7">
        <v>127</v>
      </c>
      <c r="H63" t="str">
        <f t="shared" si="0"/>
        <v xml:space="preserve">  ta_dbl, // #1059 Lower Release</v>
      </c>
      <c r="I63" t="str">
        <f t="shared" si="1"/>
        <v xml:space="preserve">  127, // #1059 Lower Release</v>
      </c>
    </row>
    <row r="64" spans="1:9" x14ac:dyDescent="0.2">
      <c r="A64" s="44">
        <f t="shared" si="2"/>
        <v>60</v>
      </c>
      <c r="C64" s="44">
        <f t="shared" si="3"/>
        <v>1060</v>
      </c>
      <c r="D64" s="57">
        <v>60</v>
      </c>
      <c r="E64" s="71" t="s">
        <v>474</v>
      </c>
      <c r="F64" s="38" t="s">
        <v>837</v>
      </c>
      <c r="G64" s="7">
        <v>127</v>
      </c>
      <c r="H64" t="str">
        <f t="shared" si="0"/>
        <v xml:space="preserve">  ta_dbl, // #1060 Lower ADSR Harmonic Decay</v>
      </c>
      <c r="I64" t="str">
        <f t="shared" si="1"/>
        <v xml:space="preserve">  127, // #1060 Lower ADSR Harmonic Decay</v>
      </c>
    </row>
    <row r="65" spans="1:9" x14ac:dyDescent="0.2">
      <c r="A65" s="44">
        <f t="shared" si="2"/>
        <v>61</v>
      </c>
      <c r="C65" s="44">
        <f t="shared" si="3"/>
        <v>1061</v>
      </c>
      <c r="D65" s="57">
        <v>61</v>
      </c>
      <c r="F65" s="38" t="s">
        <v>828</v>
      </c>
      <c r="G65" s="7">
        <v>0</v>
      </c>
      <c r="H65" t="str">
        <f t="shared" si="0"/>
        <v xml:space="preserve">  ta_none, // #1061 </v>
      </c>
      <c r="I65" t="str">
        <f t="shared" si="1"/>
        <v xml:space="preserve">  0, // #1061 </v>
      </c>
    </row>
    <row r="66" spans="1:9" x14ac:dyDescent="0.2">
      <c r="A66" s="44">
        <f t="shared" si="2"/>
        <v>62</v>
      </c>
      <c r="C66" s="44">
        <f t="shared" si="3"/>
        <v>1062</v>
      </c>
      <c r="D66" s="57">
        <v>62</v>
      </c>
      <c r="F66" s="38" t="s">
        <v>828</v>
      </c>
      <c r="G66" s="7">
        <v>0</v>
      </c>
      <c r="H66" t="str">
        <f t="shared" si="0"/>
        <v xml:space="preserve">  ta_none, // #1062 </v>
      </c>
      <c r="I66" t="str">
        <f t="shared" si="1"/>
        <v xml:space="preserve">  0, // #1062 </v>
      </c>
    </row>
    <row r="67" spans="1:9" x14ac:dyDescent="0.2">
      <c r="A67" s="44">
        <f t="shared" si="2"/>
        <v>63</v>
      </c>
      <c r="C67" s="44">
        <f t="shared" si="3"/>
        <v>1063</v>
      </c>
      <c r="D67" s="57">
        <v>63</v>
      </c>
      <c r="F67" s="38" t="s">
        <v>828</v>
      </c>
      <c r="G67" s="7">
        <v>0</v>
      </c>
      <c r="H67" t="str">
        <f t="shared" si="0"/>
        <v xml:space="preserve">  ta_none, // #1063 </v>
      </c>
      <c r="I67" t="str">
        <f t="shared" si="1"/>
        <v xml:space="preserve">  0, // #1063 </v>
      </c>
    </row>
    <row r="68" spans="1:9" x14ac:dyDescent="0.2">
      <c r="A68" s="44">
        <f t="shared" si="2"/>
        <v>64</v>
      </c>
      <c r="B68" s="59"/>
      <c r="C68" s="60">
        <f t="shared" si="3"/>
        <v>1064</v>
      </c>
      <c r="D68" s="57">
        <v>64</v>
      </c>
      <c r="E68" s="70" t="s">
        <v>475</v>
      </c>
      <c r="F68" s="38" t="s">
        <v>838</v>
      </c>
      <c r="G68" s="7">
        <v>127</v>
      </c>
      <c r="H68" t="str">
        <f t="shared" ref="H68:H131" si="4">CONCATENATE("  ",F68,", // #",C68," ",E68)</f>
        <v xml:space="preserve">  ta_dbp, // #1064 Pedal Attack</v>
      </c>
      <c r="I68" t="str">
        <f t="shared" si="1"/>
        <v xml:space="preserve">  127, // #1064 Pedal Attack</v>
      </c>
    </row>
    <row r="69" spans="1:9" x14ac:dyDescent="0.2">
      <c r="A69" s="44">
        <f t="shared" si="2"/>
        <v>65</v>
      </c>
      <c r="C69" s="44">
        <f t="shared" si="3"/>
        <v>1065</v>
      </c>
      <c r="D69" s="57">
        <v>65</v>
      </c>
      <c r="E69" s="70" t="s">
        <v>476</v>
      </c>
      <c r="F69" s="38" t="s">
        <v>838</v>
      </c>
      <c r="G69" s="7">
        <v>127</v>
      </c>
      <c r="H69" t="str">
        <f t="shared" si="4"/>
        <v xml:space="preserve">  ta_dbp, // #1065 Pedal Decay</v>
      </c>
      <c r="I69" t="str">
        <f t="shared" ref="I69:I132" si="5">CONCATENATE("  ",G69,", // #",C69," ",E69)</f>
        <v xml:space="preserve">  127, // #1065 Pedal Decay</v>
      </c>
    </row>
    <row r="70" spans="1:9" x14ac:dyDescent="0.2">
      <c r="A70" s="44">
        <f t="shared" ref="A70:A133" si="6">A69+1</f>
        <v>66</v>
      </c>
      <c r="C70" s="44">
        <f t="shared" ref="C70:C181" si="7">C69+1</f>
        <v>1066</v>
      </c>
      <c r="D70" s="57">
        <v>66</v>
      </c>
      <c r="E70" s="70" t="s">
        <v>357</v>
      </c>
      <c r="F70" s="38" t="s">
        <v>838</v>
      </c>
      <c r="G70" s="7">
        <v>127</v>
      </c>
      <c r="H70" t="str">
        <f t="shared" si="4"/>
        <v xml:space="preserve">  ta_dbp, // #1066 Pedal Sustain</v>
      </c>
      <c r="I70" t="str">
        <f t="shared" si="5"/>
        <v xml:space="preserve">  127, // #1066 Pedal Sustain</v>
      </c>
    </row>
    <row r="71" spans="1:9" x14ac:dyDescent="0.2">
      <c r="A71" s="44">
        <f t="shared" si="6"/>
        <v>67</v>
      </c>
      <c r="C71" s="44">
        <f t="shared" si="7"/>
        <v>1067</v>
      </c>
      <c r="D71" s="57">
        <v>67</v>
      </c>
      <c r="E71" s="70" t="s">
        <v>358</v>
      </c>
      <c r="F71" s="38" t="s">
        <v>838</v>
      </c>
      <c r="G71" s="7">
        <v>127</v>
      </c>
      <c r="H71" t="str">
        <f t="shared" si="4"/>
        <v xml:space="preserve">  ta_dbp, // #1067 Pedal Release</v>
      </c>
      <c r="I71" t="str">
        <f t="shared" si="5"/>
        <v xml:space="preserve">  127, // #1067 Pedal Release</v>
      </c>
    </row>
    <row r="72" spans="1:9" x14ac:dyDescent="0.2">
      <c r="A72" s="44">
        <f t="shared" si="6"/>
        <v>68</v>
      </c>
      <c r="C72" s="44">
        <f t="shared" si="7"/>
        <v>1068</v>
      </c>
      <c r="D72" s="57">
        <v>68</v>
      </c>
      <c r="E72" s="70" t="s">
        <v>477</v>
      </c>
      <c r="F72" s="38" t="s">
        <v>838</v>
      </c>
      <c r="G72" s="7">
        <v>127</v>
      </c>
      <c r="H72" t="str">
        <f t="shared" si="4"/>
        <v xml:space="preserve">  ta_dbp, // #1068 Pedal ADSR Harmonic Decay</v>
      </c>
      <c r="I72" t="str">
        <f t="shared" si="5"/>
        <v xml:space="preserve">  127, // #1068 Pedal ADSR Harmonic Decay</v>
      </c>
    </row>
    <row r="73" spans="1:9" x14ac:dyDescent="0.2">
      <c r="A73" s="44">
        <f t="shared" si="6"/>
        <v>69</v>
      </c>
      <c r="C73" s="44">
        <f t="shared" si="7"/>
        <v>1069</v>
      </c>
      <c r="D73" s="57">
        <v>69</v>
      </c>
      <c r="F73" s="38" t="s">
        <v>828</v>
      </c>
      <c r="G73" s="7">
        <v>0</v>
      </c>
      <c r="H73" t="str">
        <f t="shared" si="4"/>
        <v xml:space="preserve">  ta_none, // #1069 </v>
      </c>
      <c r="I73" t="str">
        <f t="shared" si="5"/>
        <v xml:space="preserve">  0, // #1069 </v>
      </c>
    </row>
    <row r="74" spans="1:9" x14ac:dyDescent="0.2">
      <c r="A74" s="44">
        <f t="shared" si="6"/>
        <v>70</v>
      </c>
      <c r="C74" s="44">
        <f t="shared" si="7"/>
        <v>1070</v>
      </c>
      <c r="D74" s="57">
        <v>70</v>
      </c>
      <c r="F74" s="38" t="s">
        <v>828</v>
      </c>
      <c r="G74" s="7">
        <v>0</v>
      </c>
      <c r="H74" t="str">
        <f t="shared" si="4"/>
        <v xml:space="preserve">  ta_none, // #1070 </v>
      </c>
      <c r="I74" t="str">
        <f t="shared" si="5"/>
        <v xml:space="preserve">  0, // #1070 </v>
      </c>
    </row>
    <row r="75" spans="1:9" x14ac:dyDescent="0.2">
      <c r="A75" s="44">
        <f t="shared" si="6"/>
        <v>71</v>
      </c>
      <c r="C75" s="44">
        <f t="shared" si="7"/>
        <v>1071</v>
      </c>
      <c r="D75" s="57">
        <v>71</v>
      </c>
      <c r="F75" s="38" t="s">
        <v>828</v>
      </c>
      <c r="G75" s="7">
        <v>0</v>
      </c>
      <c r="H75" t="str">
        <f t="shared" si="4"/>
        <v xml:space="preserve">  ta_none, // #1071 </v>
      </c>
      <c r="I75" t="str">
        <f t="shared" si="5"/>
        <v xml:space="preserve">  0, // #1071 </v>
      </c>
    </row>
    <row r="76" spans="1:9" x14ac:dyDescent="0.2">
      <c r="A76" s="44">
        <f t="shared" si="6"/>
        <v>72</v>
      </c>
      <c r="C76" s="44">
        <f t="shared" si="7"/>
        <v>1072</v>
      </c>
      <c r="D76" s="57">
        <v>72</v>
      </c>
      <c r="E76" s="69" t="s">
        <v>563</v>
      </c>
      <c r="F76" s="38" t="s">
        <v>838</v>
      </c>
      <c r="G76" s="7">
        <v>127</v>
      </c>
      <c r="H76" t="str">
        <f t="shared" si="4"/>
        <v xml:space="preserve">  ta_dbp, // #1072 Pedal Drawbar 16 AutoMix</v>
      </c>
      <c r="I76" t="str">
        <f t="shared" si="5"/>
        <v xml:space="preserve">  127, // #1072 Pedal Drawbar 16 AutoMix</v>
      </c>
    </row>
    <row r="77" spans="1:9" x14ac:dyDescent="0.2">
      <c r="A77" s="44">
        <f t="shared" si="6"/>
        <v>73</v>
      </c>
      <c r="C77" s="44">
        <f t="shared" si="7"/>
        <v>1073</v>
      </c>
      <c r="D77" s="57">
        <v>73</v>
      </c>
      <c r="E77" s="69" t="s">
        <v>564</v>
      </c>
      <c r="F77" s="38" t="s">
        <v>838</v>
      </c>
      <c r="G77" s="7">
        <v>127</v>
      </c>
      <c r="H77" t="str">
        <f t="shared" si="4"/>
        <v xml:space="preserve">  ta_dbp, // #1073 Pedal Drawbar 16H AutoMix</v>
      </c>
      <c r="I77" t="str">
        <f t="shared" si="5"/>
        <v xml:space="preserve">  127, // #1073 Pedal Drawbar 16H AutoMix</v>
      </c>
    </row>
    <row r="78" spans="1:9" x14ac:dyDescent="0.2">
      <c r="A78" s="44">
        <f t="shared" si="6"/>
        <v>74</v>
      </c>
      <c r="C78" s="44">
        <f t="shared" si="7"/>
        <v>1074</v>
      </c>
      <c r="D78" s="57">
        <v>74</v>
      </c>
      <c r="E78" s="69" t="s">
        <v>565</v>
      </c>
      <c r="F78" s="38" t="s">
        <v>838</v>
      </c>
      <c r="G78" s="7">
        <v>127</v>
      </c>
      <c r="H78" t="str">
        <f t="shared" si="4"/>
        <v xml:space="preserve">  ta_dbp, // #1074 Pedal Drawbar 8 AutoMix</v>
      </c>
      <c r="I78" t="str">
        <f t="shared" si="5"/>
        <v xml:space="preserve">  127, // #1074 Pedal Drawbar 8 AutoMix</v>
      </c>
    </row>
    <row r="79" spans="1:9" x14ac:dyDescent="0.2">
      <c r="A79" s="44">
        <f t="shared" si="6"/>
        <v>75</v>
      </c>
      <c r="C79" s="44">
        <f t="shared" si="7"/>
        <v>1075</v>
      </c>
      <c r="D79" s="57">
        <v>75</v>
      </c>
      <c r="E79" s="69" t="s">
        <v>566</v>
      </c>
      <c r="F79" s="38" t="s">
        <v>838</v>
      </c>
      <c r="G79" s="7">
        <v>127</v>
      </c>
      <c r="H79" t="str">
        <f t="shared" si="4"/>
        <v xml:space="preserve">  ta_dbp, // #1075 Pedal Drawbar 8H AutoMix</v>
      </c>
      <c r="I79" t="str">
        <f t="shared" si="5"/>
        <v xml:space="preserve">  127, // #1075 Pedal Drawbar 8H AutoMix</v>
      </c>
    </row>
    <row r="80" spans="1:9" x14ac:dyDescent="0.2">
      <c r="A80" s="44">
        <f t="shared" si="6"/>
        <v>76</v>
      </c>
      <c r="C80" s="44">
        <f t="shared" si="7"/>
        <v>1076</v>
      </c>
      <c r="D80" s="57">
        <v>76</v>
      </c>
      <c r="F80" s="38" t="s">
        <v>828</v>
      </c>
      <c r="G80" s="7">
        <v>0</v>
      </c>
      <c r="H80" t="str">
        <f t="shared" si="4"/>
        <v xml:space="preserve">  ta_none, // #1076 </v>
      </c>
      <c r="I80" t="str">
        <f t="shared" si="5"/>
        <v xml:space="preserve">  0, // #1076 </v>
      </c>
    </row>
    <row r="81" spans="1:9" x14ac:dyDescent="0.2">
      <c r="A81" s="44">
        <f t="shared" si="6"/>
        <v>77</v>
      </c>
      <c r="C81" s="44">
        <f t="shared" si="7"/>
        <v>1077</v>
      </c>
      <c r="D81" s="57">
        <v>77</v>
      </c>
      <c r="F81" s="38" t="s">
        <v>828</v>
      </c>
      <c r="G81" s="7">
        <v>0</v>
      </c>
      <c r="H81" t="str">
        <f t="shared" si="4"/>
        <v xml:space="preserve">  ta_none, // #1077 </v>
      </c>
      <c r="I81" t="str">
        <f t="shared" si="5"/>
        <v xml:space="preserve">  0, // #1077 </v>
      </c>
    </row>
    <row r="82" spans="1:9" x14ac:dyDescent="0.2">
      <c r="A82" s="44">
        <f t="shared" si="6"/>
        <v>78</v>
      </c>
      <c r="C82" s="44">
        <f t="shared" si="7"/>
        <v>1078</v>
      </c>
      <c r="D82" s="57">
        <v>78</v>
      </c>
      <c r="F82" s="38" t="s">
        <v>828</v>
      </c>
      <c r="G82" s="7">
        <v>0</v>
      </c>
      <c r="H82" t="str">
        <f t="shared" si="4"/>
        <v xml:space="preserve">  ta_none, // #1078 </v>
      </c>
      <c r="I82" t="str">
        <f t="shared" si="5"/>
        <v xml:space="preserve">  0, // #1078 </v>
      </c>
    </row>
    <row r="83" spans="1:9" x14ac:dyDescent="0.2">
      <c r="A83" s="44">
        <f t="shared" si="6"/>
        <v>79</v>
      </c>
      <c r="C83" s="44">
        <f t="shared" si="7"/>
        <v>1079</v>
      </c>
      <c r="D83" s="57">
        <v>79</v>
      </c>
      <c r="F83" s="38" t="s">
        <v>828</v>
      </c>
      <c r="G83" s="7">
        <v>127</v>
      </c>
      <c r="H83" t="str">
        <f t="shared" si="4"/>
        <v xml:space="preserve">  ta_none, // #1079 </v>
      </c>
      <c r="I83" t="str">
        <f t="shared" si="5"/>
        <v xml:space="preserve">  127, // #1079 </v>
      </c>
    </row>
    <row r="84" spans="1:9" x14ac:dyDescent="0.2">
      <c r="A84" s="44">
        <f t="shared" si="6"/>
        <v>80</v>
      </c>
      <c r="C84" s="44">
        <f t="shared" si="7"/>
        <v>1080</v>
      </c>
      <c r="D84" s="57">
        <v>80</v>
      </c>
      <c r="E84" s="47" t="s">
        <v>3228</v>
      </c>
      <c r="F84" s="38" t="s">
        <v>911</v>
      </c>
      <c r="G84" s="7">
        <v>127</v>
      </c>
      <c r="H84" t="str">
        <f t="shared" si="4"/>
        <v xml:space="preserve">  ta_pots, // #1080 General Master Volume</v>
      </c>
      <c r="I84" t="str">
        <f t="shared" si="5"/>
        <v xml:space="preserve">  127, // #1080 General Master Volume</v>
      </c>
    </row>
    <row r="85" spans="1:9" x14ac:dyDescent="0.2">
      <c r="A85" s="44">
        <f t="shared" si="6"/>
        <v>81</v>
      </c>
      <c r="C85" s="44">
        <f t="shared" si="7"/>
        <v>1081</v>
      </c>
      <c r="D85" s="57">
        <v>81</v>
      </c>
      <c r="E85" s="48" t="s">
        <v>3242</v>
      </c>
      <c r="F85" s="38" t="s">
        <v>911</v>
      </c>
      <c r="G85" s="7">
        <v>127</v>
      </c>
      <c r="H85" t="str">
        <f t="shared" si="4"/>
        <v xml:space="preserve">  ta_pots, // #1081 Rotary Simulation Tube Amp Gain</v>
      </c>
      <c r="I85" t="str">
        <f t="shared" si="5"/>
        <v xml:space="preserve">  127, // #1081 Rotary Simulation Tube Amp Gain</v>
      </c>
    </row>
    <row r="86" spans="1:9" x14ac:dyDescent="0.2">
      <c r="A86" s="44">
        <f t="shared" si="6"/>
        <v>82</v>
      </c>
      <c r="C86" s="44">
        <f t="shared" si="7"/>
        <v>1082</v>
      </c>
      <c r="D86" s="57">
        <v>82</v>
      </c>
      <c r="E86" s="48" t="s">
        <v>3243</v>
      </c>
      <c r="F86" s="38" t="s">
        <v>911</v>
      </c>
      <c r="G86" s="7">
        <v>127</v>
      </c>
      <c r="H86" t="str">
        <f t="shared" si="4"/>
        <v xml:space="preserve">  ta_pots, // #1082 Upper Manual Level</v>
      </c>
      <c r="I86" t="str">
        <f t="shared" si="5"/>
        <v xml:space="preserve">  127, // #1082 Upper Manual Level</v>
      </c>
    </row>
    <row r="87" spans="1:9" x14ac:dyDescent="0.2">
      <c r="A87" s="44">
        <f t="shared" si="6"/>
        <v>83</v>
      </c>
      <c r="C87" s="44">
        <f t="shared" si="7"/>
        <v>1083</v>
      </c>
      <c r="D87" s="57">
        <v>83</v>
      </c>
      <c r="E87" s="48" t="s">
        <v>3238</v>
      </c>
      <c r="F87" s="38" t="s">
        <v>911</v>
      </c>
      <c r="G87" s="7">
        <v>127</v>
      </c>
      <c r="H87" t="str">
        <f t="shared" si="4"/>
        <v xml:space="preserve">  ta_pots, // #1083 Lower Manual Level</v>
      </c>
      <c r="I87" t="str">
        <f t="shared" si="5"/>
        <v xml:space="preserve">  127, // #1083 Lower Manual Level</v>
      </c>
    </row>
    <row r="88" spans="1:9" x14ac:dyDescent="0.2">
      <c r="A88" s="44">
        <f t="shared" si="6"/>
        <v>84</v>
      </c>
      <c r="C88" s="44">
        <f t="shared" si="7"/>
        <v>1084</v>
      </c>
      <c r="D88" s="57">
        <v>84</v>
      </c>
      <c r="E88" s="48" t="s">
        <v>3239</v>
      </c>
      <c r="F88" s="38" t="s">
        <v>911</v>
      </c>
      <c r="G88" s="7">
        <v>127</v>
      </c>
      <c r="H88" t="str">
        <f t="shared" si="4"/>
        <v xml:space="preserve">  ta_pots, // #1084 Pedal Level</v>
      </c>
      <c r="I88" t="str">
        <f t="shared" si="5"/>
        <v xml:space="preserve">  127, // #1084 Pedal Level</v>
      </c>
    </row>
    <row r="89" spans="1:9" x14ac:dyDescent="0.2">
      <c r="A89" s="44">
        <f t="shared" si="6"/>
        <v>85</v>
      </c>
      <c r="C89" s="44">
        <f t="shared" si="7"/>
        <v>1085</v>
      </c>
      <c r="D89" s="57">
        <v>85</v>
      </c>
      <c r="E89" s="48" t="s">
        <v>3244</v>
      </c>
      <c r="F89" s="38" t="s">
        <v>911</v>
      </c>
      <c r="G89" s="7">
        <v>127</v>
      </c>
      <c r="H89" t="str">
        <f t="shared" si="4"/>
        <v xml:space="preserve">  ta_pots, // #1085 Upper Dry/2ndVoice Level</v>
      </c>
      <c r="I89" t="str">
        <f t="shared" si="5"/>
        <v xml:space="preserve">  127, // #1085 Upper Dry/2ndVoice Level</v>
      </c>
    </row>
    <row r="90" spans="1:9" x14ac:dyDescent="0.2">
      <c r="A90" s="44">
        <f t="shared" si="6"/>
        <v>86</v>
      </c>
      <c r="C90" s="44">
        <f t="shared" si="7"/>
        <v>1086</v>
      </c>
      <c r="D90" s="57">
        <v>86</v>
      </c>
      <c r="E90" s="48" t="s">
        <v>3240</v>
      </c>
      <c r="F90" s="38" t="s">
        <v>835</v>
      </c>
      <c r="G90" s="7">
        <v>127</v>
      </c>
      <c r="H90" t="str">
        <f t="shared" si="4"/>
        <v xml:space="preserve">  ta_reverb, // #1086 Overall Reverb Level</v>
      </c>
      <c r="I90" t="str">
        <f t="shared" si="5"/>
        <v xml:space="preserve">  127, // #1086 Overall Reverb Level</v>
      </c>
    </row>
    <row r="91" spans="1:9" x14ac:dyDescent="0.2">
      <c r="A91" s="44">
        <f t="shared" si="6"/>
        <v>87</v>
      </c>
      <c r="C91" s="44">
        <f t="shared" si="7"/>
        <v>1087</v>
      </c>
      <c r="D91" s="57">
        <v>87</v>
      </c>
      <c r="E91" s="47" t="s">
        <v>528</v>
      </c>
      <c r="F91" s="38" t="s">
        <v>1314</v>
      </c>
      <c r="G91" s="7">
        <v>127</v>
      </c>
      <c r="H91" t="str">
        <f t="shared" si="4"/>
        <v xml:space="preserve">  ta_swell, // #1087 Tone Pot Equ</v>
      </c>
      <c r="I91" t="str">
        <f t="shared" si="5"/>
        <v xml:space="preserve">  127, // #1087 Tone Pot Equ</v>
      </c>
    </row>
    <row r="92" spans="1:9" x14ac:dyDescent="0.2">
      <c r="A92" s="44">
        <f t="shared" si="6"/>
        <v>88</v>
      </c>
      <c r="C92" s="44">
        <f t="shared" si="7"/>
        <v>1088</v>
      </c>
      <c r="D92" s="57">
        <v>88</v>
      </c>
      <c r="E92" s="47" t="s">
        <v>529</v>
      </c>
      <c r="F92" s="38" t="s">
        <v>1314</v>
      </c>
      <c r="G92" s="7">
        <v>127</v>
      </c>
      <c r="H92" t="str">
        <f t="shared" si="4"/>
        <v xml:space="preserve">  ta_swell, // #1088 Trim Cap Swell</v>
      </c>
      <c r="I92" t="str">
        <f t="shared" si="5"/>
        <v xml:space="preserve">  127, // #1088 Trim Cap Swell</v>
      </c>
    </row>
    <row r="93" spans="1:9" x14ac:dyDescent="0.2">
      <c r="A93" s="44">
        <f t="shared" si="6"/>
        <v>89</v>
      </c>
      <c r="C93" s="44">
        <f t="shared" si="7"/>
        <v>1089</v>
      </c>
      <c r="D93" s="57">
        <v>89</v>
      </c>
      <c r="E93" s="48" t="s">
        <v>3241</v>
      </c>
      <c r="F93" s="38" t="s">
        <v>1314</v>
      </c>
      <c r="G93" s="7">
        <v>127</v>
      </c>
      <c r="H93" t="str">
        <f t="shared" si="4"/>
        <v xml:space="preserve">  ta_swell, // #1089 Minimal Swell Level</v>
      </c>
      <c r="I93" t="str">
        <f t="shared" si="5"/>
        <v xml:space="preserve">  127, // #1089 Minimal Swell Level</v>
      </c>
    </row>
    <row r="94" spans="1:9" x14ac:dyDescent="0.2">
      <c r="A94" s="44">
        <f t="shared" si="6"/>
        <v>90</v>
      </c>
      <c r="C94" s="44">
        <f t="shared" si="7"/>
        <v>1090</v>
      </c>
      <c r="D94" s="57">
        <v>90</v>
      </c>
      <c r="E94" s="48" t="s">
        <v>763</v>
      </c>
      <c r="F94" s="38" t="s">
        <v>911</v>
      </c>
      <c r="G94" s="7">
        <v>127</v>
      </c>
      <c r="H94" t="str">
        <f t="shared" si="4"/>
        <v xml:space="preserve">  ta_pots, // #1090 AO 28 Triode Distortion</v>
      </c>
      <c r="I94" t="str">
        <f t="shared" si="5"/>
        <v xml:space="preserve">  127, // #1090 AO 28 Triode Distortion</v>
      </c>
    </row>
    <row r="95" spans="1:9" x14ac:dyDescent="0.2">
      <c r="A95" s="44">
        <f t="shared" si="6"/>
        <v>91</v>
      </c>
      <c r="C95" s="44">
        <f t="shared" si="7"/>
        <v>1091</v>
      </c>
      <c r="D95" s="57">
        <v>91</v>
      </c>
      <c r="E95" s="431" t="s">
        <v>1726</v>
      </c>
      <c r="F95" s="38" t="s">
        <v>911</v>
      </c>
      <c r="G95" s="7">
        <v>127</v>
      </c>
      <c r="H95" t="str">
        <f t="shared" si="4"/>
        <v xml:space="preserve">  ta_pots, // #1091 Böhm Module Reverb Volume</v>
      </c>
      <c r="I95" t="str">
        <f t="shared" si="5"/>
        <v xml:space="preserve">  127, // #1091 Böhm Module Reverb Volume</v>
      </c>
    </row>
    <row r="96" spans="1:9" x14ac:dyDescent="0.2">
      <c r="A96" s="44">
        <f t="shared" si="6"/>
        <v>92</v>
      </c>
      <c r="C96" s="44">
        <f t="shared" si="7"/>
        <v>1092</v>
      </c>
      <c r="D96" s="57">
        <v>92</v>
      </c>
      <c r="E96" s="431" t="s">
        <v>1727</v>
      </c>
      <c r="F96" s="38" t="s">
        <v>911</v>
      </c>
      <c r="G96" s="7">
        <v>127</v>
      </c>
      <c r="H96" t="str">
        <f t="shared" si="4"/>
        <v xml:space="preserve">  ta_pots, // #1092 Böhm Module Efx Volume</v>
      </c>
      <c r="I96" t="str">
        <f t="shared" si="5"/>
        <v xml:space="preserve">  127, // #1092 Böhm Module Efx Volume</v>
      </c>
    </row>
    <row r="97" spans="1:9" x14ac:dyDescent="0.2">
      <c r="A97" s="44">
        <f t="shared" si="6"/>
        <v>93</v>
      </c>
      <c r="C97" s="44">
        <f t="shared" si="7"/>
        <v>1093</v>
      </c>
      <c r="D97" s="57">
        <v>93</v>
      </c>
      <c r="E97" s="431" t="s">
        <v>1728</v>
      </c>
      <c r="F97" s="38" t="s">
        <v>1314</v>
      </c>
      <c r="G97" s="7">
        <v>127</v>
      </c>
      <c r="H97" t="str">
        <f t="shared" si="4"/>
        <v xml:space="preserve">  ta_swell, // #1093 Böhm Module Swell Volume</v>
      </c>
      <c r="I97" t="str">
        <f t="shared" si="5"/>
        <v xml:space="preserve">  127, // #1093 Böhm Module Swell Volume</v>
      </c>
    </row>
    <row r="98" spans="1:9" x14ac:dyDescent="0.2">
      <c r="A98" s="44">
        <f t="shared" si="6"/>
        <v>94</v>
      </c>
      <c r="C98" s="44">
        <f t="shared" si="7"/>
        <v>1094</v>
      </c>
      <c r="D98" s="57">
        <v>94</v>
      </c>
      <c r="E98" s="431" t="s">
        <v>3230</v>
      </c>
      <c r="F98" s="38" t="s">
        <v>911</v>
      </c>
      <c r="G98" s="7">
        <v>127</v>
      </c>
      <c r="H98" t="str">
        <f t="shared" si="4"/>
        <v xml:space="preserve">  ta_pots, // #1094 Böhm Module Front Volume</v>
      </c>
      <c r="I98" t="str">
        <f t="shared" si="5"/>
        <v xml:space="preserve">  127, // #1094 Böhm Module Front Volume</v>
      </c>
    </row>
    <row r="99" spans="1:9" x14ac:dyDescent="0.2">
      <c r="A99" s="44">
        <f t="shared" si="6"/>
        <v>95</v>
      </c>
      <c r="C99" s="44">
        <f t="shared" si="7"/>
        <v>1095</v>
      </c>
      <c r="D99" s="57">
        <v>95</v>
      </c>
      <c r="E99" s="431" t="s">
        <v>3229</v>
      </c>
      <c r="F99" s="38" t="s">
        <v>911</v>
      </c>
      <c r="G99" s="7">
        <v>127</v>
      </c>
      <c r="H99" t="str">
        <f t="shared" si="4"/>
        <v xml:space="preserve">  ta_pots, // #1095 Böhm Module Rear Volume</v>
      </c>
      <c r="I99" t="str">
        <f t="shared" si="5"/>
        <v xml:space="preserve">  127, // #1095 Böhm Module Rear Volume</v>
      </c>
    </row>
    <row r="100" spans="1:9" x14ac:dyDescent="0.2">
      <c r="A100" s="44">
        <f t="shared" si="6"/>
        <v>96</v>
      </c>
      <c r="C100" s="44">
        <f t="shared" si="7"/>
        <v>1096</v>
      </c>
      <c r="D100" s="57">
        <v>96</v>
      </c>
      <c r="E100" s="64" t="s">
        <v>971</v>
      </c>
      <c r="F100" s="38" t="s">
        <v>836</v>
      </c>
      <c r="G100" s="7">
        <v>127</v>
      </c>
      <c r="H100" t="str">
        <f t="shared" si="4"/>
        <v xml:space="preserve">  ta_dbu, // #1096 Upper Envelope Drawbar 16</v>
      </c>
      <c r="I100" t="str">
        <f t="shared" si="5"/>
        <v xml:space="preserve">  127, // #1096 Upper Envelope Drawbar 16</v>
      </c>
    </row>
    <row r="101" spans="1:9" x14ac:dyDescent="0.2">
      <c r="A101" s="44">
        <f t="shared" si="6"/>
        <v>97</v>
      </c>
      <c r="C101" s="44">
        <f t="shared" si="7"/>
        <v>1097</v>
      </c>
      <c r="D101" s="57">
        <v>97</v>
      </c>
      <c r="E101" s="65" t="s">
        <v>972</v>
      </c>
      <c r="F101" s="38" t="s">
        <v>836</v>
      </c>
      <c r="G101" s="7">
        <v>127</v>
      </c>
      <c r="H101" t="str">
        <f t="shared" si="4"/>
        <v xml:space="preserve">  ta_dbu, // #1097 Upper Envelope Drawbar 5 1/3</v>
      </c>
      <c r="I101" t="str">
        <f t="shared" si="5"/>
        <v xml:space="preserve">  127, // #1097 Upper Envelope Drawbar 5 1/3</v>
      </c>
    </row>
    <row r="102" spans="1:9" x14ac:dyDescent="0.2">
      <c r="A102" s="44">
        <f t="shared" si="6"/>
        <v>98</v>
      </c>
      <c r="C102" s="44">
        <f t="shared" ref="C102:C115" si="8">C101+1</f>
        <v>1098</v>
      </c>
      <c r="D102" s="57">
        <v>98</v>
      </c>
      <c r="E102" s="65" t="s">
        <v>973</v>
      </c>
      <c r="F102" s="38" t="s">
        <v>836</v>
      </c>
      <c r="G102" s="7">
        <v>127</v>
      </c>
      <c r="H102" t="str">
        <f t="shared" si="4"/>
        <v xml:space="preserve">  ta_dbu, // #1098 Upper Envelope Drawbar 8</v>
      </c>
      <c r="I102" t="str">
        <f t="shared" si="5"/>
        <v xml:space="preserve">  127, // #1098 Upper Envelope Drawbar 8</v>
      </c>
    </row>
    <row r="103" spans="1:9" x14ac:dyDescent="0.2">
      <c r="A103" s="44">
        <f t="shared" si="6"/>
        <v>99</v>
      </c>
      <c r="C103" s="44">
        <f t="shared" si="8"/>
        <v>1099</v>
      </c>
      <c r="D103" s="57">
        <v>99</v>
      </c>
      <c r="E103" s="65" t="s">
        <v>974</v>
      </c>
      <c r="F103" s="38" t="s">
        <v>836</v>
      </c>
      <c r="G103" s="7">
        <v>127</v>
      </c>
      <c r="H103" t="str">
        <f t="shared" si="4"/>
        <v xml:space="preserve">  ta_dbu, // #1099 Upper Envelope Drawbar 4</v>
      </c>
      <c r="I103" t="str">
        <f t="shared" si="5"/>
        <v xml:space="preserve">  127, // #1099 Upper Envelope Drawbar 4</v>
      </c>
    </row>
    <row r="104" spans="1:9" x14ac:dyDescent="0.2">
      <c r="A104" s="44">
        <f t="shared" si="6"/>
        <v>100</v>
      </c>
      <c r="C104" s="44">
        <f t="shared" si="8"/>
        <v>1100</v>
      </c>
      <c r="D104" s="57">
        <v>100</v>
      </c>
      <c r="E104" s="65" t="s">
        <v>975</v>
      </c>
      <c r="F104" s="38" t="s">
        <v>836</v>
      </c>
      <c r="G104" s="7">
        <v>127</v>
      </c>
      <c r="H104" t="str">
        <f t="shared" si="4"/>
        <v xml:space="preserve">  ta_dbu, // #1100 Upper Envelope Drawbar 2 2/3</v>
      </c>
      <c r="I104" t="str">
        <f t="shared" si="5"/>
        <v xml:space="preserve">  127, // #1100 Upper Envelope Drawbar 2 2/3</v>
      </c>
    </row>
    <row r="105" spans="1:9" x14ac:dyDescent="0.2">
      <c r="A105" s="44">
        <f t="shared" si="6"/>
        <v>101</v>
      </c>
      <c r="C105" s="44">
        <f t="shared" si="8"/>
        <v>1101</v>
      </c>
      <c r="D105" s="57">
        <v>101</v>
      </c>
      <c r="E105" s="65" t="s">
        <v>976</v>
      </c>
      <c r="F105" s="38" t="s">
        <v>836</v>
      </c>
      <c r="G105" s="7">
        <v>127</v>
      </c>
      <c r="H105" t="str">
        <f t="shared" si="4"/>
        <v xml:space="preserve">  ta_dbu, // #1101 Upper Envelope Drawbar 2</v>
      </c>
      <c r="I105" t="str">
        <f t="shared" si="5"/>
        <v xml:space="preserve">  127, // #1101 Upper Envelope Drawbar 2</v>
      </c>
    </row>
    <row r="106" spans="1:9" x14ac:dyDescent="0.2">
      <c r="A106" s="44">
        <f t="shared" si="6"/>
        <v>102</v>
      </c>
      <c r="C106" s="44">
        <f t="shared" si="8"/>
        <v>1102</v>
      </c>
      <c r="D106" s="57">
        <v>102</v>
      </c>
      <c r="E106" s="65" t="s">
        <v>977</v>
      </c>
      <c r="F106" s="38" t="s">
        <v>836</v>
      </c>
      <c r="G106" s="7">
        <v>127</v>
      </c>
      <c r="H106" t="str">
        <f t="shared" si="4"/>
        <v xml:space="preserve">  ta_dbu, // #1102 Upper Envelope Drawbar 1 3/5</v>
      </c>
      <c r="I106" t="str">
        <f t="shared" si="5"/>
        <v xml:space="preserve">  127, // #1102 Upper Envelope Drawbar 1 3/5</v>
      </c>
    </row>
    <row r="107" spans="1:9" x14ac:dyDescent="0.2">
      <c r="A107" s="44">
        <f t="shared" si="6"/>
        <v>103</v>
      </c>
      <c r="C107" s="44">
        <f t="shared" si="8"/>
        <v>1103</v>
      </c>
      <c r="D107" s="57">
        <v>103</v>
      </c>
      <c r="E107" s="65" t="s">
        <v>978</v>
      </c>
      <c r="F107" s="38" t="s">
        <v>836</v>
      </c>
      <c r="G107" s="7">
        <v>127</v>
      </c>
      <c r="H107" t="str">
        <f t="shared" si="4"/>
        <v xml:space="preserve">  ta_dbu, // #1103 Upper Envelope Drawbar 1 1/3</v>
      </c>
      <c r="I107" t="str">
        <f t="shared" si="5"/>
        <v xml:space="preserve">  127, // #1103 Upper Envelope Drawbar 1 1/3</v>
      </c>
    </row>
    <row r="108" spans="1:9" x14ac:dyDescent="0.2">
      <c r="A108" s="44">
        <f t="shared" si="6"/>
        <v>104</v>
      </c>
      <c r="C108" s="44">
        <f t="shared" si="8"/>
        <v>1104</v>
      </c>
      <c r="D108" s="57">
        <v>104</v>
      </c>
      <c r="E108" s="65" t="s">
        <v>979</v>
      </c>
      <c r="F108" s="38" t="s">
        <v>836</v>
      </c>
      <c r="G108" s="7">
        <v>127</v>
      </c>
      <c r="H108" t="str">
        <f t="shared" si="4"/>
        <v xml:space="preserve">  ta_dbu, // #1104 Upper Envelope Drawbar 1</v>
      </c>
      <c r="I108" t="str">
        <f t="shared" si="5"/>
        <v xml:space="preserve">  127, // #1104 Upper Envelope Drawbar 1</v>
      </c>
    </row>
    <row r="109" spans="1:9" x14ac:dyDescent="0.2">
      <c r="A109" s="44">
        <f t="shared" si="6"/>
        <v>105</v>
      </c>
      <c r="C109" s="44">
        <f t="shared" si="8"/>
        <v>1105</v>
      </c>
      <c r="D109" s="57">
        <v>105</v>
      </c>
      <c r="E109" s="65" t="s">
        <v>980</v>
      </c>
      <c r="F109" s="38" t="s">
        <v>836</v>
      </c>
      <c r="G109" s="7">
        <v>127</v>
      </c>
      <c r="H109" t="str">
        <f t="shared" si="4"/>
        <v xml:space="preserve">  ta_dbu, // #1105 Upper Envelope Mixture Drawbar 10</v>
      </c>
      <c r="I109" t="str">
        <f t="shared" si="5"/>
        <v xml:space="preserve">  127, // #1105 Upper Envelope Mixture Drawbar 10</v>
      </c>
    </row>
    <row r="110" spans="1:9" x14ac:dyDescent="0.2">
      <c r="A110" s="44">
        <f t="shared" si="6"/>
        <v>106</v>
      </c>
      <c r="C110" s="44">
        <f t="shared" si="8"/>
        <v>1106</v>
      </c>
      <c r="D110" s="57">
        <v>106</v>
      </c>
      <c r="E110" s="65" t="s">
        <v>981</v>
      </c>
      <c r="F110" s="38" t="s">
        <v>836</v>
      </c>
      <c r="G110" s="7">
        <v>127</v>
      </c>
      <c r="H110" t="str">
        <f t="shared" si="4"/>
        <v xml:space="preserve">  ta_dbu, // #1106 Upper Envelope Mixture Drawbar 11</v>
      </c>
      <c r="I110" t="str">
        <f t="shared" si="5"/>
        <v xml:space="preserve">  127, // #1106 Upper Envelope Mixture Drawbar 11</v>
      </c>
    </row>
    <row r="111" spans="1:9" x14ac:dyDescent="0.2">
      <c r="A111" s="44">
        <f t="shared" si="6"/>
        <v>107</v>
      </c>
      <c r="C111" s="44">
        <f t="shared" si="8"/>
        <v>1107</v>
      </c>
      <c r="D111" s="57">
        <v>107</v>
      </c>
      <c r="E111" s="65" t="s">
        <v>982</v>
      </c>
      <c r="F111" s="38" t="s">
        <v>836</v>
      </c>
      <c r="G111" s="7">
        <v>127</v>
      </c>
      <c r="H111" t="str">
        <f t="shared" si="4"/>
        <v xml:space="preserve">  ta_dbu, // #1107 Upper Envelope Mixture Drawbar 12</v>
      </c>
      <c r="I111" t="str">
        <f t="shared" si="5"/>
        <v xml:space="preserve">  127, // #1107 Upper Envelope Mixture Drawbar 12</v>
      </c>
    </row>
    <row r="112" spans="1:9" x14ac:dyDescent="0.2">
      <c r="A112" s="44">
        <f t="shared" si="6"/>
        <v>108</v>
      </c>
      <c r="C112" s="44">
        <f t="shared" si="8"/>
        <v>1108</v>
      </c>
      <c r="D112" s="57">
        <v>108</v>
      </c>
      <c r="E112" s="66"/>
      <c r="F112" s="38" t="s">
        <v>828</v>
      </c>
      <c r="G112" s="7">
        <v>0</v>
      </c>
      <c r="H112" t="str">
        <f t="shared" si="4"/>
        <v xml:space="preserve">  ta_none, // #1108 </v>
      </c>
      <c r="I112" t="str">
        <f t="shared" si="5"/>
        <v xml:space="preserve">  0, // #1108 </v>
      </c>
    </row>
    <row r="113" spans="1:9" x14ac:dyDescent="0.2">
      <c r="A113" s="44">
        <f t="shared" si="6"/>
        <v>109</v>
      </c>
      <c r="C113" s="44">
        <f t="shared" si="8"/>
        <v>1109</v>
      </c>
      <c r="D113" s="57">
        <v>109</v>
      </c>
      <c r="E113" s="66"/>
      <c r="F113" s="38" t="s">
        <v>828</v>
      </c>
      <c r="G113" s="7">
        <v>0</v>
      </c>
      <c r="H113" t="str">
        <f t="shared" si="4"/>
        <v xml:space="preserve">  ta_none, // #1109 </v>
      </c>
      <c r="I113" t="str">
        <f t="shared" si="5"/>
        <v xml:space="preserve">  0, // #1109 </v>
      </c>
    </row>
    <row r="114" spans="1:9" x14ac:dyDescent="0.2">
      <c r="A114" s="44">
        <f t="shared" si="6"/>
        <v>110</v>
      </c>
      <c r="C114" s="44">
        <f t="shared" si="8"/>
        <v>1110</v>
      </c>
      <c r="D114" s="57">
        <v>110</v>
      </c>
      <c r="E114" s="66"/>
      <c r="F114" s="38" t="s">
        <v>828</v>
      </c>
      <c r="G114" s="7">
        <v>0</v>
      </c>
      <c r="H114" t="str">
        <f t="shared" si="4"/>
        <v xml:space="preserve">  ta_none, // #1110 </v>
      </c>
      <c r="I114" t="str">
        <f t="shared" si="5"/>
        <v xml:space="preserve">  0, // #1110 </v>
      </c>
    </row>
    <row r="115" spans="1:9" x14ac:dyDescent="0.2">
      <c r="A115" s="44">
        <f t="shared" si="6"/>
        <v>111</v>
      </c>
      <c r="C115" s="44">
        <f t="shared" si="8"/>
        <v>1111</v>
      </c>
      <c r="D115" s="57">
        <v>111</v>
      </c>
      <c r="E115" s="66"/>
      <c r="F115" s="38" t="s">
        <v>828</v>
      </c>
      <c r="G115" s="7">
        <v>0</v>
      </c>
      <c r="H115" t="str">
        <f t="shared" si="4"/>
        <v xml:space="preserve">  ta_none, // #1111 </v>
      </c>
      <c r="I115" t="str">
        <f t="shared" si="5"/>
        <v xml:space="preserve">  0, // #1111 </v>
      </c>
    </row>
    <row r="116" spans="1:9" x14ac:dyDescent="0.2">
      <c r="A116" s="44">
        <f t="shared" si="6"/>
        <v>112</v>
      </c>
      <c r="C116" s="44">
        <f t="shared" ref="C116:C131" si="9">C115+1</f>
        <v>1112</v>
      </c>
      <c r="D116" s="57">
        <v>112</v>
      </c>
      <c r="E116" s="189" t="s">
        <v>1504</v>
      </c>
      <c r="F116" s="38" t="s">
        <v>1313</v>
      </c>
      <c r="G116" s="7">
        <v>127</v>
      </c>
      <c r="H116" t="str">
        <f t="shared" si="4"/>
        <v xml:space="preserve">  ta_trimpots, // #1112 Equ Bass Control</v>
      </c>
      <c r="I116" t="str">
        <f t="shared" si="5"/>
        <v xml:space="preserve">  127, // #1112 Equ Bass Control</v>
      </c>
    </row>
    <row r="117" spans="1:9" x14ac:dyDescent="0.2">
      <c r="A117" s="44">
        <f t="shared" si="6"/>
        <v>113</v>
      </c>
      <c r="C117" s="44">
        <f t="shared" si="9"/>
        <v>1113</v>
      </c>
      <c r="D117" s="57">
        <v>113</v>
      </c>
      <c r="E117" s="189" t="s">
        <v>1507</v>
      </c>
      <c r="F117" s="38" t="s">
        <v>1313</v>
      </c>
      <c r="G117" s="7">
        <v>127</v>
      </c>
      <c r="H117" t="str">
        <f t="shared" si="4"/>
        <v xml:space="preserve">  ta_trimpots, // #1113 Equ Bass Frequency if FullParametric</v>
      </c>
      <c r="I117" t="str">
        <f t="shared" si="5"/>
        <v xml:space="preserve">  127, // #1113 Equ Bass Frequency if FullParametric</v>
      </c>
    </row>
    <row r="118" spans="1:9" x14ac:dyDescent="0.2">
      <c r="A118" s="44">
        <f t="shared" si="6"/>
        <v>114</v>
      </c>
      <c r="C118" s="44">
        <f t="shared" si="9"/>
        <v>1114</v>
      </c>
      <c r="D118" s="57">
        <v>114</v>
      </c>
      <c r="E118" s="189" t="s">
        <v>1508</v>
      </c>
      <c r="F118" s="38" t="s">
        <v>1313</v>
      </c>
      <c r="G118" s="7">
        <v>127</v>
      </c>
      <c r="H118" t="str">
        <f t="shared" si="4"/>
        <v xml:space="preserve">  ta_trimpots, // #1114 Equ Bass Peak/Q if FullParametric</v>
      </c>
      <c r="I118" t="str">
        <f t="shared" si="5"/>
        <v xml:space="preserve">  127, // #1114 Equ Bass Peak/Q if FullParametric</v>
      </c>
    </row>
    <row r="119" spans="1:9" x14ac:dyDescent="0.2">
      <c r="A119" s="44">
        <f t="shared" si="6"/>
        <v>115</v>
      </c>
      <c r="C119" s="44">
        <f t="shared" si="9"/>
        <v>1115</v>
      </c>
      <c r="D119" s="57">
        <v>115</v>
      </c>
      <c r="E119" s="190" t="s">
        <v>1494</v>
      </c>
      <c r="F119" s="38" t="s">
        <v>1313</v>
      </c>
      <c r="G119" s="7">
        <v>127</v>
      </c>
      <c r="H119" t="str">
        <f t="shared" si="4"/>
        <v xml:space="preserve">  ta_trimpots, // #1115 Equ Mid Control</v>
      </c>
      <c r="I119" t="str">
        <f t="shared" si="5"/>
        <v xml:space="preserve">  127, // #1115 Equ Mid Control</v>
      </c>
    </row>
    <row r="120" spans="1:9" x14ac:dyDescent="0.2">
      <c r="A120" s="44">
        <f t="shared" si="6"/>
        <v>116</v>
      </c>
      <c r="C120" s="44">
        <f t="shared" si="9"/>
        <v>1116</v>
      </c>
      <c r="D120" s="57">
        <v>116</v>
      </c>
      <c r="E120" s="191" t="s">
        <v>1315</v>
      </c>
      <c r="F120" s="38" t="s">
        <v>1313</v>
      </c>
      <c r="G120" s="7">
        <v>127</v>
      </c>
      <c r="H120" t="str">
        <f t="shared" si="4"/>
        <v xml:space="preserve">  ta_trimpots, // #1116 Equ Mid Frequency</v>
      </c>
      <c r="I120" t="str">
        <f t="shared" si="5"/>
        <v xml:space="preserve">  127, // #1116 Equ Mid Frequency</v>
      </c>
    </row>
    <row r="121" spans="1:9" x14ac:dyDescent="0.2">
      <c r="A121" s="44">
        <f t="shared" si="6"/>
        <v>117</v>
      </c>
      <c r="C121" s="44">
        <f t="shared" si="9"/>
        <v>1117</v>
      </c>
      <c r="D121" s="57">
        <v>117</v>
      </c>
      <c r="E121" s="191" t="s">
        <v>1316</v>
      </c>
      <c r="F121" s="38" t="s">
        <v>1313</v>
      </c>
      <c r="G121" s="7">
        <v>127</v>
      </c>
      <c r="H121" t="str">
        <f t="shared" si="4"/>
        <v xml:space="preserve">  ta_trimpots, // #1117 Equ Mid Peak/Q</v>
      </c>
      <c r="I121" t="str">
        <f t="shared" si="5"/>
        <v xml:space="preserve">  127, // #1117 Equ Mid Peak/Q</v>
      </c>
    </row>
    <row r="122" spans="1:9" x14ac:dyDescent="0.2">
      <c r="A122" s="44">
        <f t="shared" si="6"/>
        <v>118</v>
      </c>
      <c r="C122" s="44">
        <f t="shared" si="9"/>
        <v>1118</v>
      </c>
      <c r="D122" s="57">
        <v>118</v>
      </c>
      <c r="E122" s="192" t="s">
        <v>1332</v>
      </c>
      <c r="F122" s="38" t="s">
        <v>1313</v>
      </c>
      <c r="G122" s="7">
        <v>127</v>
      </c>
      <c r="H122" t="str">
        <f t="shared" si="4"/>
        <v xml:space="preserve">  ta_trimpots, // #1118 Equ Treble Control</v>
      </c>
      <c r="I122" t="str">
        <f t="shared" si="5"/>
        <v xml:space="preserve">  127, // #1118 Equ Treble Control</v>
      </c>
    </row>
    <row r="123" spans="1:9" x14ac:dyDescent="0.2">
      <c r="A123" s="44">
        <f t="shared" si="6"/>
        <v>119</v>
      </c>
      <c r="C123" s="44">
        <f t="shared" si="9"/>
        <v>1119</v>
      </c>
      <c r="D123" s="57">
        <v>119</v>
      </c>
      <c r="E123" s="192" t="s">
        <v>1506</v>
      </c>
      <c r="F123" s="38" t="s">
        <v>1313</v>
      </c>
      <c r="G123" s="7">
        <v>127</v>
      </c>
      <c r="H123" t="str">
        <f t="shared" si="4"/>
        <v xml:space="preserve">  ta_trimpots, // #1119 Equ Treble Frequency if FullParametric</v>
      </c>
      <c r="I123" t="str">
        <f t="shared" si="5"/>
        <v xml:space="preserve">  127, // #1119 Equ Treble Frequency if FullParametric</v>
      </c>
    </row>
    <row r="124" spans="1:9" x14ac:dyDescent="0.2">
      <c r="A124" s="44">
        <f t="shared" si="6"/>
        <v>120</v>
      </c>
      <c r="C124" s="44">
        <f t="shared" si="9"/>
        <v>1120</v>
      </c>
      <c r="D124" s="57">
        <v>120</v>
      </c>
      <c r="E124" s="192" t="s">
        <v>1505</v>
      </c>
      <c r="F124" s="38" t="s">
        <v>1313</v>
      </c>
      <c r="G124" s="7">
        <v>127</v>
      </c>
      <c r="H124" t="str">
        <f>CONCATENATE("  ",F124,", // #",C124," ",E124)</f>
        <v xml:space="preserve">  ta_trimpots, // #1120 Equ Treble Peak/Q if FullParametric</v>
      </c>
      <c r="I124" t="str">
        <f t="shared" si="5"/>
        <v xml:space="preserve">  127, // #1120 Equ Treble Peak/Q if FullParametric</v>
      </c>
    </row>
    <row r="125" spans="1:9" x14ac:dyDescent="0.2">
      <c r="A125" s="44">
        <f t="shared" si="6"/>
        <v>121</v>
      </c>
      <c r="C125" s="44">
        <f t="shared" si="9"/>
        <v>1121</v>
      </c>
      <c r="D125" s="57">
        <v>121</v>
      </c>
      <c r="E125" s="48" t="s">
        <v>1509</v>
      </c>
      <c r="F125" s="38" t="s">
        <v>1313</v>
      </c>
      <c r="G125" s="7">
        <v>255</v>
      </c>
      <c r="H125" t="str">
        <f t="shared" si="4"/>
        <v xml:space="preserve">  ta_trimpots, // #1121 Equ FullParametric Enable</v>
      </c>
      <c r="I125" t="str">
        <f t="shared" si="5"/>
        <v xml:space="preserve">  255, // #1121 Equ FullParametric Enable</v>
      </c>
    </row>
    <row r="126" spans="1:9" x14ac:dyDescent="0.2">
      <c r="A126" s="44">
        <f t="shared" si="6"/>
        <v>122</v>
      </c>
      <c r="C126" s="44">
        <f t="shared" si="9"/>
        <v>1122</v>
      </c>
      <c r="D126" s="57">
        <v>122</v>
      </c>
      <c r="E126" s="431" t="s">
        <v>3235</v>
      </c>
      <c r="F126" s="38" t="s">
        <v>911</v>
      </c>
      <c r="G126" s="7">
        <v>127</v>
      </c>
      <c r="H126" t="str">
        <f t="shared" si="4"/>
        <v xml:space="preserve">  ta_pots, // #1122 Böhm Module Ext Rotary Volume Left</v>
      </c>
      <c r="I126" t="str">
        <f t="shared" si="5"/>
        <v xml:space="preserve">  127, // #1122 Böhm Module Ext Rotary Volume Left</v>
      </c>
    </row>
    <row r="127" spans="1:9" x14ac:dyDescent="0.2">
      <c r="A127" s="44">
        <f t="shared" si="6"/>
        <v>123</v>
      </c>
      <c r="C127" s="44">
        <f t="shared" si="9"/>
        <v>1123</v>
      </c>
      <c r="D127" s="57">
        <v>123</v>
      </c>
      <c r="E127" s="431" t="s">
        <v>3236</v>
      </c>
      <c r="F127" s="38" t="s">
        <v>911</v>
      </c>
      <c r="G127" s="7">
        <v>127</v>
      </c>
      <c r="H127" t="str">
        <f t="shared" si="4"/>
        <v xml:space="preserve">  ta_pots, // #1123 Böhm Module Ext Rotary Volume Right</v>
      </c>
      <c r="I127" t="str">
        <f t="shared" si="5"/>
        <v xml:space="preserve">  127, // #1123 Böhm Module Ext Rotary Volume Right</v>
      </c>
    </row>
    <row r="128" spans="1:9" x14ac:dyDescent="0.2">
      <c r="A128" s="44">
        <f t="shared" si="6"/>
        <v>124</v>
      </c>
      <c r="C128" s="44">
        <f t="shared" si="9"/>
        <v>1124</v>
      </c>
      <c r="D128" s="57">
        <v>124</v>
      </c>
      <c r="F128" s="38" t="s">
        <v>828</v>
      </c>
      <c r="G128" s="7">
        <v>127</v>
      </c>
      <c r="H128" t="str">
        <f t="shared" si="4"/>
        <v xml:space="preserve">  ta_none, // #1124 </v>
      </c>
      <c r="I128" t="str">
        <f t="shared" si="5"/>
        <v xml:space="preserve">  127, // #1124 </v>
      </c>
    </row>
    <row r="129" spans="1:9" x14ac:dyDescent="0.2">
      <c r="A129" s="44">
        <f t="shared" si="6"/>
        <v>125</v>
      </c>
      <c r="C129" s="44">
        <f t="shared" si="9"/>
        <v>1125</v>
      </c>
      <c r="D129" s="57">
        <v>125</v>
      </c>
      <c r="F129" s="38" t="s">
        <v>828</v>
      </c>
      <c r="G129" s="7">
        <v>127</v>
      </c>
      <c r="H129" t="str">
        <f t="shared" si="4"/>
        <v xml:space="preserve">  ta_none, // #1125 </v>
      </c>
      <c r="I129" t="str">
        <f t="shared" si="5"/>
        <v xml:space="preserve">  127, // #1125 </v>
      </c>
    </row>
    <row r="130" spans="1:9" x14ac:dyDescent="0.2">
      <c r="A130" s="44">
        <f t="shared" si="6"/>
        <v>126</v>
      </c>
      <c r="C130" s="44">
        <f t="shared" si="9"/>
        <v>1126</v>
      </c>
      <c r="D130" s="57">
        <v>126</v>
      </c>
      <c r="F130" s="38" t="s">
        <v>828</v>
      </c>
      <c r="G130" s="7">
        <v>127</v>
      </c>
      <c r="H130" t="str">
        <f t="shared" si="4"/>
        <v xml:space="preserve">  ta_none, // #1126 </v>
      </c>
      <c r="I130" t="str">
        <f t="shared" si="5"/>
        <v xml:space="preserve">  127, // #1126 </v>
      </c>
    </row>
    <row r="131" spans="1:9" x14ac:dyDescent="0.2">
      <c r="A131" s="44">
        <f t="shared" si="6"/>
        <v>127</v>
      </c>
      <c r="C131" s="44">
        <f t="shared" si="9"/>
        <v>1127</v>
      </c>
      <c r="D131" s="57">
        <v>127</v>
      </c>
      <c r="F131" s="38" t="s">
        <v>828</v>
      </c>
      <c r="G131" s="7">
        <v>127</v>
      </c>
      <c r="H131" t="str">
        <f t="shared" si="4"/>
        <v xml:space="preserve">  ta_none, // #1127 </v>
      </c>
      <c r="I131" t="str">
        <f t="shared" si="5"/>
        <v xml:space="preserve">  127, // #1127 </v>
      </c>
    </row>
    <row r="132" spans="1:9" x14ac:dyDescent="0.2">
      <c r="A132" s="44">
        <f t="shared" si="6"/>
        <v>128</v>
      </c>
      <c r="B132" s="59"/>
      <c r="C132" s="60">
        <f t="shared" ref="C132:C148" si="10">C131+1</f>
        <v>1128</v>
      </c>
      <c r="D132" s="58" t="s">
        <v>848</v>
      </c>
      <c r="E132" s="48" t="s">
        <v>480</v>
      </c>
      <c r="F132" s="38" t="s">
        <v>1694</v>
      </c>
      <c r="G132" s="7">
        <v>255</v>
      </c>
      <c r="H132" t="str">
        <f t="shared" ref="H132:H195" si="11">CONCATENATE("  ",F132,", // #",C132," ",E132)</f>
        <v xml:space="preserve">  ta_gating, // #1128 Percussion ON</v>
      </c>
      <c r="I132" t="str">
        <f t="shared" si="5"/>
        <v xml:space="preserve">  255, // #1128 Percussion ON</v>
      </c>
    </row>
    <row r="133" spans="1:9" x14ac:dyDescent="0.2">
      <c r="A133" s="44">
        <f t="shared" si="6"/>
        <v>129</v>
      </c>
      <c r="C133" s="44">
        <f t="shared" si="10"/>
        <v>1129</v>
      </c>
      <c r="D133" s="58">
        <v>1</v>
      </c>
      <c r="E133" s="48" t="s">
        <v>481</v>
      </c>
      <c r="F133" s="38" t="s">
        <v>1694</v>
      </c>
      <c r="G133" s="7">
        <v>255</v>
      </c>
      <c r="H133" t="str">
        <f t="shared" si="11"/>
        <v xml:space="preserve">  ta_gating, // #1129 Percussion SOFT</v>
      </c>
      <c r="I133" t="str">
        <f t="shared" ref="I133:I196" si="12">CONCATENATE("  ",G133,", // #",C133," ",E133)</f>
        <v xml:space="preserve">  255, // #1129 Percussion SOFT</v>
      </c>
    </row>
    <row r="134" spans="1:9" x14ac:dyDescent="0.2">
      <c r="A134" s="44">
        <f t="shared" ref="A134:A197" si="13">A133+1</f>
        <v>130</v>
      </c>
      <c r="C134" s="44">
        <f t="shared" si="10"/>
        <v>1130</v>
      </c>
      <c r="D134" s="58">
        <v>2</v>
      </c>
      <c r="E134" s="48" t="s">
        <v>482</v>
      </c>
      <c r="F134" s="38" t="s">
        <v>1694</v>
      </c>
      <c r="G134" s="7">
        <v>255</v>
      </c>
      <c r="H134" t="str">
        <f t="shared" si="11"/>
        <v xml:space="preserve">  ta_gating, // #1130 Percussion FAST</v>
      </c>
      <c r="I134" t="str">
        <f t="shared" si="12"/>
        <v xml:space="preserve">  255, // #1130 Percussion FAST</v>
      </c>
    </row>
    <row r="135" spans="1:9" x14ac:dyDescent="0.2">
      <c r="A135" s="44">
        <f t="shared" si="13"/>
        <v>131</v>
      </c>
      <c r="C135" s="44">
        <f t="shared" si="10"/>
        <v>1131</v>
      </c>
      <c r="D135" s="58">
        <v>3</v>
      </c>
      <c r="E135" s="48" t="s">
        <v>483</v>
      </c>
      <c r="F135" s="38" t="s">
        <v>1694</v>
      </c>
      <c r="G135" s="7">
        <v>255</v>
      </c>
      <c r="H135" t="str">
        <f t="shared" si="11"/>
        <v xml:space="preserve">  ta_gating, // #1131 Percussion THIRD</v>
      </c>
      <c r="I135" t="str">
        <f t="shared" si="12"/>
        <v xml:space="preserve">  255, // #1131 Percussion THIRD</v>
      </c>
    </row>
    <row r="136" spans="1:9" x14ac:dyDescent="0.2">
      <c r="A136" s="44">
        <f t="shared" si="13"/>
        <v>132</v>
      </c>
      <c r="C136" s="44">
        <f t="shared" si="10"/>
        <v>1132</v>
      </c>
      <c r="D136" s="58">
        <v>4</v>
      </c>
      <c r="E136" s="48" t="s">
        <v>167</v>
      </c>
      <c r="F136" s="38" t="s">
        <v>840</v>
      </c>
      <c r="G136" s="7">
        <v>255</v>
      </c>
      <c r="H136" t="str">
        <f t="shared" si="11"/>
        <v xml:space="preserve">  ta_inserts, // #1132 Vibrato Upper ON</v>
      </c>
      <c r="I136" t="str">
        <f t="shared" si="12"/>
        <v xml:space="preserve">  255, // #1132 Vibrato Upper ON</v>
      </c>
    </row>
    <row r="137" spans="1:9" x14ac:dyDescent="0.2">
      <c r="A137" s="44">
        <f t="shared" si="13"/>
        <v>133</v>
      </c>
      <c r="C137" s="44">
        <f t="shared" si="10"/>
        <v>1133</v>
      </c>
      <c r="D137" s="58">
        <v>5</v>
      </c>
      <c r="E137" s="48" t="s">
        <v>202</v>
      </c>
      <c r="F137" s="38" t="s">
        <v>840</v>
      </c>
      <c r="G137" s="7">
        <v>255</v>
      </c>
      <c r="H137" t="str">
        <f t="shared" si="11"/>
        <v xml:space="preserve">  ta_inserts, // #1133 Vibrato Lower ON</v>
      </c>
      <c r="I137" t="str">
        <f t="shared" si="12"/>
        <v xml:space="preserve">  255, // #1133 Vibrato Lower ON</v>
      </c>
    </row>
    <row r="138" spans="1:9" x14ac:dyDescent="0.2">
      <c r="A138" s="44">
        <f t="shared" si="13"/>
        <v>134</v>
      </c>
      <c r="C138" s="44">
        <f t="shared" si="10"/>
        <v>1134</v>
      </c>
      <c r="D138" s="58">
        <v>6</v>
      </c>
      <c r="E138" s="48" t="s">
        <v>281</v>
      </c>
      <c r="F138" s="38" t="s">
        <v>1848</v>
      </c>
      <c r="G138" s="7">
        <v>255</v>
      </c>
      <c r="H138" t="str">
        <f t="shared" si="11"/>
        <v xml:space="preserve">  ta_rotary_run, // #1134 Leslie RUN</v>
      </c>
      <c r="I138" t="str">
        <f t="shared" si="12"/>
        <v xml:space="preserve">  255, // #1134 Leslie RUN</v>
      </c>
    </row>
    <row r="139" spans="1:9" x14ac:dyDescent="0.2">
      <c r="A139" s="44">
        <f t="shared" si="13"/>
        <v>135</v>
      </c>
      <c r="C139" s="44">
        <f t="shared" si="10"/>
        <v>1135</v>
      </c>
      <c r="D139" s="58">
        <v>7</v>
      </c>
      <c r="E139" s="48" t="s">
        <v>487</v>
      </c>
      <c r="F139" s="38" t="s">
        <v>1849</v>
      </c>
      <c r="G139" s="7">
        <v>255</v>
      </c>
      <c r="H139" t="str">
        <f t="shared" si="11"/>
        <v xml:space="preserve">  ta_rotary_fast, // #1135 Leslie FAST</v>
      </c>
      <c r="I139" t="str">
        <f t="shared" si="12"/>
        <v xml:space="preserve">  255, // #1135 Leslie FAST</v>
      </c>
    </row>
    <row r="140" spans="1:9" x14ac:dyDescent="0.2">
      <c r="A140" s="44">
        <f t="shared" si="13"/>
        <v>136</v>
      </c>
      <c r="B140" s="59"/>
      <c r="C140" s="60">
        <f t="shared" si="10"/>
        <v>1136</v>
      </c>
      <c r="D140" s="58">
        <v>8</v>
      </c>
      <c r="E140" s="46" t="s">
        <v>1348</v>
      </c>
      <c r="F140" s="38" t="s">
        <v>840</v>
      </c>
      <c r="G140" s="7">
        <v>255</v>
      </c>
      <c r="H140" t="str">
        <f t="shared" si="11"/>
        <v xml:space="preserve">  ta_inserts, // #1136 Tube Amp Bypass</v>
      </c>
      <c r="I140" t="str">
        <f t="shared" si="12"/>
        <v xml:space="preserve">  255, // #1136 Tube Amp Bypass</v>
      </c>
    </row>
    <row r="141" spans="1:9" x14ac:dyDescent="0.2">
      <c r="A141" s="44">
        <f t="shared" si="13"/>
        <v>137</v>
      </c>
      <c r="C141" s="44">
        <f t="shared" si="10"/>
        <v>1137</v>
      </c>
      <c r="D141" s="58">
        <v>9</v>
      </c>
      <c r="E141" s="46" t="s">
        <v>1349</v>
      </c>
      <c r="F141" s="38" t="s">
        <v>840</v>
      </c>
      <c r="G141" s="7">
        <v>255</v>
      </c>
      <c r="H141" t="str">
        <f t="shared" si="11"/>
        <v xml:space="preserve">  ta_inserts, // #1137 Rotary Speaker Bypass</v>
      </c>
      <c r="I141" t="str">
        <f t="shared" si="12"/>
        <v xml:space="preserve">  255, // #1137 Rotary Speaker Bypass</v>
      </c>
    </row>
    <row r="142" spans="1:9" x14ac:dyDescent="0.2">
      <c r="A142" s="44">
        <f t="shared" si="13"/>
        <v>138</v>
      </c>
      <c r="C142" s="44">
        <f t="shared" si="10"/>
        <v>1138</v>
      </c>
      <c r="D142" s="58">
        <v>10</v>
      </c>
      <c r="E142" s="46" t="s">
        <v>488</v>
      </c>
      <c r="F142" s="38" t="s">
        <v>840</v>
      </c>
      <c r="G142" s="7">
        <v>255</v>
      </c>
      <c r="H142" t="str">
        <f t="shared" si="11"/>
        <v xml:space="preserve">  ta_inserts, // #1138 Phasing Rotor upper ON</v>
      </c>
      <c r="I142" t="str">
        <f t="shared" si="12"/>
        <v xml:space="preserve">  255, // #1138 Phasing Rotor upper ON</v>
      </c>
    </row>
    <row r="143" spans="1:9" x14ac:dyDescent="0.2">
      <c r="A143" s="44">
        <f t="shared" si="13"/>
        <v>139</v>
      </c>
      <c r="C143" s="44">
        <f t="shared" si="10"/>
        <v>1139</v>
      </c>
      <c r="D143" s="58">
        <v>11</v>
      </c>
      <c r="E143" s="46" t="s">
        <v>489</v>
      </c>
      <c r="F143" s="38" t="s">
        <v>840</v>
      </c>
      <c r="G143" s="7">
        <v>255</v>
      </c>
      <c r="H143" t="str">
        <f t="shared" si="11"/>
        <v xml:space="preserve">  ta_inserts, // #1139 Phasing Rotor lower ON</v>
      </c>
      <c r="I143" t="str">
        <f t="shared" si="12"/>
        <v xml:space="preserve">  255, // #1139 Phasing Rotor lower ON</v>
      </c>
    </row>
    <row r="144" spans="1:9" x14ac:dyDescent="0.2">
      <c r="A144" s="44">
        <f t="shared" si="13"/>
        <v>140</v>
      </c>
      <c r="C144" s="44">
        <f t="shared" si="10"/>
        <v>1140</v>
      </c>
      <c r="D144" s="58">
        <v>12</v>
      </c>
      <c r="E144" s="46" t="s">
        <v>484</v>
      </c>
      <c r="F144" s="38" t="s">
        <v>828</v>
      </c>
      <c r="G144" s="7">
        <v>255</v>
      </c>
      <c r="H144" t="str">
        <f t="shared" si="11"/>
        <v xml:space="preserve">  ta_none, // #1140 Reverb 1 </v>
      </c>
      <c r="I144" t="str">
        <f t="shared" si="12"/>
        <v xml:space="preserve">  255, // #1140 Reverb 1 </v>
      </c>
    </row>
    <row r="145" spans="1:9" x14ac:dyDescent="0.2">
      <c r="A145" s="44">
        <f t="shared" si="13"/>
        <v>141</v>
      </c>
      <c r="C145" s="44">
        <f t="shared" si="10"/>
        <v>1141</v>
      </c>
      <c r="D145" s="58">
        <v>13</v>
      </c>
      <c r="E145" s="41" t="s">
        <v>485</v>
      </c>
      <c r="F145" s="38" t="s">
        <v>828</v>
      </c>
      <c r="G145" s="7">
        <v>255</v>
      </c>
      <c r="H145" t="str">
        <f t="shared" si="11"/>
        <v xml:space="preserve">  ta_none, // #1141 Reverb 2 </v>
      </c>
      <c r="I145" t="str">
        <f t="shared" si="12"/>
        <v xml:space="preserve">  255, // #1141 Reverb 2 </v>
      </c>
    </row>
    <row r="146" spans="1:9" x14ac:dyDescent="0.2">
      <c r="A146" s="44">
        <f t="shared" si="13"/>
        <v>142</v>
      </c>
      <c r="C146" s="44">
        <f t="shared" si="10"/>
        <v>1142</v>
      </c>
      <c r="D146" s="58">
        <v>14</v>
      </c>
      <c r="E146" s="46" t="s">
        <v>486</v>
      </c>
      <c r="F146" s="38" t="s">
        <v>840</v>
      </c>
      <c r="G146" s="7">
        <v>255</v>
      </c>
      <c r="H146" t="str">
        <f t="shared" si="11"/>
        <v xml:space="preserve">  ta_inserts, // #1142 Add Pedal</v>
      </c>
      <c r="I146" t="str">
        <f t="shared" si="12"/>
        <v xml:space="preserve">  255, // #1142 Add Pedal</v>
      </c>
    </row>
    <row r="147" spans="1:9" x14ac:dyDescent="0.2">
      <c r="A147" s="44">
        <f t="shared" si="13"/>
        <v>143</v>
      </c>
      <c r="C147" s="44">
        <f t="shared" si="10"/>
        <v>1143</v>
      </c>
      <c r="D147" s="58">
        <v>15</v>
      </c>
      <c r="E147" s="46" t="s">
        <v>496</v>
      </c>
      <c r="F147" s="38" t="s">
        <v>830</v>
      </c>
      <c r="G147" s="7">
        <v>255</v>
      </c>
      <c r="H147" t="str">
        <f t="shared" si="11"/>
        <v xml:space="preserve">  ta_split, // #1143 Keyboard Split ON </v>
      </c>
      <c r="I147" t="str">
        <f t="shared" si="12"/>
        <v xml:space="preserve">  255, // #1143 Keyboard Split ON </v>
      </c>
    </row>
    <row r="148" spans="1:9" x14ac:dyDescent="0.2">
      <c r="A148" s="44">
        <f t="shared" si="13"/>
        <v>144</v>
      </c>
      <c r="B148" s="59"/>
      <c r="C148" s="60">
        <f t="shared" si="10"/>
        <v>1144</v>
      </c>
      <c r="D148" s="58">
        <v>16</v>
      </c>
      <c r="E148" s="48" t="s">
        <v>775</v>
      </c>
      <c r="F148" s="38" t="s">
        <v>910</v>
      </c>
      <c r="G148" s="7">
        <v>255</v>
      </c>
      <c r="H148" t="str">
        <f t="shared" si="11"/>
        <v xml:space="preserve">  ta_phr_prog, // #1144 Phasing Rotor</v>
      </c>
      <c r="I148" t="str">
        <f t="shared" si="12"/>
        <v xml:space="preserve">  255, // #1144 Phasing Rotor</v>
      </c>
    </row>
    <row r="149" spans="1:9" x14ac:dyDescent="0.2">
      <c r="A149" s="44">
        <f t="shared" si="13"/>
        <v>145</v>
      </c>
      <c r="C149" s="44">
        <f t="shared" si="7"/>
        <v>1145</v>
      </c>
      <c r="D149" s="58">
        <v>17</v>
      </c>
      <c r="E149" s="48" t="s">
        <v>776</v>
      </c>
      <c r="F149" s="38" t="s">
        <v>910</v>
      </c>
      <c r="G149" s="7">
        <v>255</v>
      </c>
      <c r="H149" t="str">
        <f t="shared" si="11"/>
        <v xml:space="preserve">  ta_phr_prog, // #1145 Phasing Rotor Ensemble</v>
      </c>
      <c r="I149" t="str">
        <f t="shared" si="12"/>
        <v xml:space="preserve">  255, // #1145 Phasing Rotor Ensemble</v>
      </c>
    </row>
    <row r="150" spans="1:9" x14ac:dyDescent="0.2">
      <c r="A150" s="44">
        <f t="shared" si="13"/>
        <v>146</v>
      </c>
      <c r="C150" s="44">
        <f t="shared" si="7"/>
        <v>1146</v>
      </c>
      <c r="D150" s="58">
        <v>18</v>
      </c>
      <c r="E150" s="48" t="s">
        <v>490</v>
      </c>
      <c r="F150" s="38" t="s">
        <v>910</v>
      </c>
      <c r="G150" s="7">
        <v>255</v>
      </c>
      <c r="H150" t="str">
        <f t="shared" si="11"/>
        <v xml:space="preserve">  ta_phr_prog, // #1146 Phasing Rotor Celeste</v>
      </c>
      <c r="I150" t="str">
        <f t="shared" si="12"/>
        <v xml:space="preserve">  255, // #1146 Phasing Rotor Celeste</v>
      </c>
    </row>
    <row r="151" spans="1:9" x14ac:dyDescent="0.2">
      <c r="A151" s="44">
        <f t="shared" si="13"/>
        <v>147</v>
      </c>
      <c r="C151" s="44">
        <f t="shared" si="7"/>
        <v>1147</v>
      </c>
      <c r="D151" s="58">
        <v>19</v>
      </c>
      <c r="E151" s="48" t="s">
        <v>491</v>
      </c>
      <c r="F151" s="38" t="s">
        <v>910</v>
      </c>
      <c r="G151" s="7">
        <v>255</v>
      </c>
      <c r="H151" t="str">
        <f t="shared" si="11"/>
        <v xml:space="preserve">  ta_phr_prog, // #1147 Phasing Rotor Fading</v>
      </c>
      <c r="I151" t="str">
        <f t="shared" si="12"/>
        <v xml:space="preserve">  255, // #1147 Phasing Rotor Fading</v>
      </c>
    </row>
    <row r="152" spans="1:9" x14ac:dyDescent="0.2">
      <c r="A152" s="44">
        <f t="shared" si="13"/>
        <v>148</v>
      </c>
      <c r="C152" s="44">
        <f t="shared" si="7"/>
        <v>1148</v>
      </c>
      <c r="D152" s="58">
        <v>20</v>
      </c>
      <c r="E152" s="48" t="s">
        <v>492</v>
      </c>
      <c r="F152" s="38" t="s">
        <v>910</v>
      </c>
      <c r="G152" s="7">
        <v>255</v>
      </c>
      <c r="H152" t="str">
        <f t="shared" si="11"/>
        <v xml:space="preserve">  ta_phr_prog, // #1148 Phasing Rotor Weak</v>
      </c>
      <c r="I152" t="str">
        <f t="shared" si="12"/>
        <v xml:space="preserve">  255, // #1148 Phasing Rotor Weak</v>
      </c>
    </row>
    <row r="153" spans="1:9" x14ac:dyDescent="0.2">
      <c r="A153" s="44">
        <f t="shared" si="13"/>
        <v>149</v>
      </c>
      <c r="C153" s="44">
        <f t="shared" si="7"/>
        <v>1149</v>
      </c>
      <c r="D153" s="58">
        <v>21</v>
      </c>
      <c r="E153" s="48" t="s">
        <v>493</v>
      </c>
      <c r="F153" s="38" t="s">
        <v>910</v>
      </c>
      <c r="G153" s="7">
        <v>255</v>
      </c>
      <c r="H153" t="str">
        <f t="shared" si="11"/>
        <v xml:space="preserve">  ta_phr_prog, // #1149 Phasing Rotor Deep</v>
      </c>
      <c r="I153" t="str">
        <f t="shared" si="12"/>
        <v xml:space="preserve">  255, // #1149 Phasing Rotor Deep</v>
      </c>
    </row>
    <row r="154" spans="1:9" x14ac:dyDescent="0.2">
      <c r="A154" s="44">
        <f t="shared" si="13"/>
        <v>150</v>
      </c>
      <c r="C154" s="44">
        <f t="shared" si="7"/>
        <v>1150</v>
      </c>
      <c r="D154" s="58">
        <v>22</v>
      </c>
      <c r="E154" s="48" t="s">
        <v>494</v>
      </c>
      <c r="F154" s="38" t="s">
        <v>910</v>
      </c>
      <c r="G154" s="7">
        <v>255</v>
      </c>
      <c r="H154" t="str">
        <f t="shared" si="11"/>
        <v xml:space="preserve">  ta_phr_prog, // #1150 Phasing Rotor Fast</v>
      </c>
      <c r="I154" t="str">
        <f t="shared" si="12"/>
        <v xml:space="preserve">  255, // #1150 Phasing Rotor Fast</v>
      </c>
    </row>
    <row r="155" spans="1:9" x14ac:dyDescent="0.2">
      <c r="A155" s="44">
        <f t="shared" si="13"/>
        <v>151</v>
      </c>
      <c r="C155" s="44">
        <f t="shared" si="7"/>
        <v>1151</v>
      </c>
      <c r="D155" s="58">
        <v>23</v>
      </c>
      <c r="E155" s="48" t="s">
        <v>495</v>
      </c>
      <c r="F155" s="38" t="s">
        <v>910</v>
      </c>
      <c r="G155" s="7">
        <v>255</v>
      </c>
      <c r="H155" t="str">
        <f t="shared" si="11"/>
        <v xml:space="preserve">  ta_phr_prog, // #1151 Phasing Rotor Delay</v>
      </c>
      <c r="I155" t="str">
        <f t="shared" si="12"/>
        <v xml:space="preserve">  255, // #1151 Phasing Rotor Delay</v>
      </c>
    </row>
    <row r="156" spans="1:9" x14ac:dyDescent="0.2">
      <c r="A156" s="44">
        <f t="shared" si="13"/>
        <v>152</v>
      </c>
      <c r="B156" s="59"/>
      <c r="C156" s="60">
        <f t="shared" si="7"/>
        <v>1152</v>
      </c>
      <c r="D156" s="58">
        <v>24</v>
      </c>
      <c r="E156" s="33" t="s">
        <v>2015</v>
      </c>
      <c r="F156" s="38" t="s">
        <v>828</v>
      </c>
      <c r="G156" s="7">
        <v>255</v>
      </c>
      <c r="H156" t="str">
        <f t="shared" si="11"/>
        <v xml:space="preserve">  ta_none, // #1152 TAB #24, H100 Mode</v>
      </c>
      <c r="I156" t="str">
        <f t="shared" si="12"/>
        <v xml:space="preserve">  255, // #1152 TAB #24, H100 Mode</v>
      </c>
    </row>
    <row r="157" spans="1:9" x14ac:dyDescent="0.2">
      <c r="A157" s="44">
        <f t="shared" si="13"/>
        <v>153</v>
      </c>
      <c r="C157" s="44">
        <f t="shared" si="7"/>
        <v>1153</v>
      </c>
      <c r="D157" s="58">
        <v>25</v>
      </c>
      <c r="E157" s="33" t="s">
        <v>2016</v>
      </c>
      <c r="F157" s="38" t="s">
        <v>828</v>
      </c>
      <c r="G157" s="7">
        <v>255</v>
      </c>
      <c r="H157" t="str">
        <f t="shared" si="11"/>
        <v xml:space="preserve">  ta_none, // #1153 TAB #25, Envelope Generator (EG) Mode</v>
      </c>
      <c r="I157" t="str">
        <f t="shared" si="12"/>
        <v xml:space="preserve">  255, // #1153 TAB #25, Envelope Generator (EG) Mode</v>
      </c>
    </row>
    <row r="158" spans="1:9" x14ac:dyDescent="0.2">
      <c r="A158" s="44">
        <f t="shared" si="13"/>
        <v>154</v>
      </c>
      <c r="C158" s="44">
        <f t="shared" si="7"/>
        <v>1154</v>
      </c>
      <c r="D158" s="58">
        <v>26</v>
      </c>
      <c r="E158" s="33" t="s">
        <v>2017</v>
      </c>
      <c r="F158" s="38" t="s">
        <v>828</v>
      </c>
      <c r="G158" s="7">
        <v>255</v>
      </c>
      <c r="H158" t="str">
        <f t="shared" si="11"/>
        <v xml:space="preserve">  ta_none, // #1154 TAB #26, EG Percussion Drawbar Mode</v>
      </c>
      <c r="I158" t="str">
        <f t="shared" si="12"/>
        <v xml:space="preserve">  255, // #1154 TAB #26, EG Percussion Drawbar Mode</v>
      </c>
    </row>
    <row r="159" spans="1:9" x14ac:dyDescent="0.2">
      <c r="A159" s="44">
        <f t="shared" si="13"/>
        <v>155</v>
      </c>
      <c r="C159" s="44">
        <f t="shared" si="7"/>
        <v>1155</v>
      </c>
      <c r="D159" s="58">
        <v>27</v>
      </c>
      <c r="E159" s="33" t="s">
        <v>2018</v>
      </c>
      <c r="F159" s="38" t="s">
        <v>828</v>
      </c>
      <c r="G159" s="7">
        <v>255</v>
      </c>
      <c r="H159" t="str">
        <f t="shared" si="11"/>
        <v xml:space="preserve">  ta_none, // #1155 TAB #27, EG TimeBend Drawbar Mode </v>
      </c>
      <c r="I159" t="str">
        <f t="shared" si="12"/>
        <v xml:space="preserve">  255, // #1155 TAB #27, EG TimeBend Drawbar Mode </v>
      </c>
    </row>
    <row r="160" spans="1:9" x14ac:dyDescent="0.2">
      <c r="A160" s="44">
        <f t="shared" si="13"/>
        <v>156</v>
      </c>
      <c r="C160" s="44">
        <f t="shared" si="7"/>
        <v>1156</v>
      </c>
      <c r="D160" s="58">
        <v>28</v>
      </c>
      <c r="E160" s="33" t="s">
        <v>2019</v>
      </c>
      <c r="F160" s="38" t="s">
        <v>1694</v>
      </c>
      <c r="G160" s="7">
        <v>255</v>
      </c>
      <c r="H160" t="str">
        <f t="shared" si="11"/>
        <v xml:space="preserve">  ta_gating, // #1156 TAB #28, H100 2ndVoice (Perc Decay Bypass)</v>
      </c>
      <c r="I160" t="str">
        <f t="shared" si="12"/>
        <v xml:space="preserve">  255, // #1156 TAB #28, H100 2ndVoice (Perc Decay Bypass)</v>
      </c>
    </row>
    <row r="161" spans="1:9" x14ac:dyDescent="0.2">
      <c r="A161" s="44">
        <f t="shared" si="13"/>
        <v>157</v>
      </c>
      <c r="C161" s="44">
        <f t="shared" si="7"/>
        <v>1157</v>
      </c>
      <c r="D161" s="58">
        <v>29</v>
      </c>
      <c r="E161" s="33" t="s">
        <v>2020</v>
      </c>
      <c r="F161" s="38" t="s">
        <v>1694</v>
      </c>
      <c r="G161" s="7">
        <v>255</v>
      </c>
      <c r="H161" t="str">
        <f t="shared" si="11"/>
        <v xml:space="preserve">  ta_gating, // #1157 TAB #29, H100 Harp Sustain</v>
      </c>
      <c r="I161" t="str">
        <f t="shared" si="12"/>
        <v xml:space="preserve">  255, // #1157 TAB #29, H100 Harp Sustain</v>
      </c>
    </row>
    <row r="162" spans="1:9" x14ac:dyDescent="0.2">
      <c r="A162" s="44">
        <f t="shared" si="13"/>
        <v>158</v>
      </c>
      <c r="C162" s="44">
        <f t="shared" si="7"/>
        <v>1158</v>
      </c>
      <c r="D162" s="58">
        <v>30</v>
      </c>
      <c r="E162" s="33" t="s">
        <v>2021</v>
      </c>
      <c r="F162" s="38" t="s">
        <v>1694</v>
      </c>
      <c r="G162" s="7">
        <v>255</v>
      </c>
      <c r="H162" t="str">
        <f t="shared" si="11"/>
        <v xml:space="preserve">  ta_gating, // #1158 TAB #30, EG Enables to Dry Channel</v>
      </c>
      <c r="I162" t="str">
        <f t="shared" si="12"/>
        <v xml:space="preserve">  255, // #1158 TAB #30, EG Enables to Dry Channel</v>
      </c>
    </row>
    <row r="163" spans="1:9" x14ac:dyDescent="0.2">
      <c r="A163" s="44">
        <f t="shared" si="13"/>
        <v>159</v>
      </c>
      <c r="C163" s="44">
        <f t="shared" si="7"/>
        <v>1159</v>
      </c>
      <c r="D163" s="58">
        <v>31</v>
      </c>
      <c r="E163" s="33" t="s">
        <v>2022</v>
      </c>
      <c r="F163" s="38" t="s">
        <v>840</v>
      </c>
      <c r="G163" s="7">
        <v>255</v>
      </c>
      <c r="H163" t="str">
        <f t="shared" si="11"/>
        <v xml:space="preserve">  ta_inserts, // #1159 TAB #31, Equalizer Bypass</v>
      </c>
      <c r="I163" t="str">
        <f t="shared" si="12"/>
        <v xml:space="preserve">  255, // #1159 TAB #31, Equalizer Bypass</v>
      </c>
    </row>
    <row r="164" spans="1:9" x14ac:dyDescent="0.2">
      <c r="A164" s="44">
        <f t="shared" si="13"/>
        <v>160</v>
      </c>
      <c r="B164" s="59"/>
      <c r="C164" s="60">
        <f t="shared" si="7"/>
        <v>1160</v>
      </c>
      <c r="D164" s="58">
        <v>32</v>
      </c>
      <c r="E164" s="65" t="s">
        <v>753</v>
      </c>
      <c r="F164" s="38" t="s">
        <v>1694</v>
      </c>
      <c r="G164" s="7">
        <v>255</v>
      </c>
      <c r="H164" t="str">
        <f t="shared" si="11"/>
        <v xml:space="preserve">  ta_gating, // #1160 Upper Drawbar 16 to ADSR</v>
      </c>
      <c r="I164" t="str">
        <f t="shared" si="12"/>
        <v xml:space="preserve">  255, // #1160 Upper Drawbar 16 to ADSR</v>
      </c>
    </row>
    <row r="165" spans="1:9" x14ac:dyDescent="0.2">
      <c r="A165" s="44">
        <f t="shared" si="13"/>
        <v>161</v>
      </c>
      <c r="C165" s="44">
        <f t="shared" si="7"/>
        <v>1161</v>
      </c>
      <c r="D165" s="58">
        <v>33</v>
      </c>
      <c r="E165" s="65" t="s">
        <v>767</v>
      </c>
      <c r="F165" s="38" t="s">
        <v>1694</v>
      </c>
      <c r="G165" s="7">
        <v>255</v>
      </c>
      <c r="H165" t="str">
        <f t="shared" si="11"/>
        <v xml:space="preserve">  ta_gating, // #1161 Upper Drawbar 5 1/3 to ADSR</v>
      </c>
      <c r="I165" t="str">
        <f t="shared" si="12"/>
        <v xml:space="preserve">  255, // #1161 Upper Drawbar 5 1/3 to ADSR</v>
      </c>
    </row>
    <row r="166" spans="1:9" x14ac:dyDescent="0.2">
      <c r="A166" s="44">
        <f t="shared" si="13"/>
        <v>162</v>
      </c>
      <c r="C166" s="44">
        <f t="shared" si="7"/>
        <v>1162</v>
      </c>
      <c r="D166" s="58">
        <v>34</v>
      </c>
      <c r="E166" s="65" t="s">
        <v>508</v>
      </c>
      <c r="F166" s="38" t="s">
        <v>1694</v>
      </c>
      <c r="G166" s="7">
        <v>255</v>
      </c>
      <c r="H166" t="str">
        <f t="shared" si="11"/>
        <v xml:space="preserve">  ta_gating, // #1162 Upper Drawbar 8 to ADSR</v>
      </c>
      <c r="I166" t="str">
        <f t="shared" si="12"/>
        <v xml:space="preserve">  255, // #1162 Upper Drawbar 8 to ADSR</v>
      </c>
    </row>
    <row r="167" spans="1:9" x14ac:dyDescent="0.2">
      <c r="A167" s="44">
        <f t="shared" si="13"/>
        <v>163</v>
      </c>
      <c r="C167" s="44">
        <f t="shared" si="7"/>
        <v>1163</v>
      </c>
      <c r="D167" s="58">
        <v>35</v>
      </c>
      <c r="E167" s="65" t="s">
        <v>507</v>
      </c>
      <c r="F167" s="38" t="s">
        <v>1694</v>
      </c>
      <c r="G167" s="7">
        <v>255</v>
      </c>
      <c r="H167" t="str">
        <f t="shared" si="11"/>
        <v xml:space="preserve">  ta_gating, // #1163 Upper Drawbar 4 to ADSR</v>
      </c>
      <c r="I167" t="str">
        <f t="shared" si="12"/>
        <v xml:space="preserve">  255, // #1163 Upper Drawbar 4 to ADSR</v>
      </c>
    </row>
    <row r="168" spans="1:9" x14ac:dyDescent="0.2">
      <c r="A168" s="44">
        <f t="shared" si="13"/>
        <v>164</v>
      </c>
      <c r="C168" s="44">
        <f t="shared" si="7"/>
        <v>1164</v>
      </c>
      <c r="D168" s="58">
        <v>36</v>
      </c>
      <c r="E168" s="65" t="s">
        <v>768</v>
      </c>
      <c r="F168" s="38" t="s">
        <v>1694</v>
      </c>
      <c r="G168" s="7">
        <v>255</v>
      </c>
      <c r="H168" t="str">
        <f t="shared" si="11"/>
        <v xml:space="preserve">  ta_gating, // #1164 Upper Drawbar 2 2/3 to ADSR</v>
      </c>
      <c r="I168" t="str">
        <f t="shared" si="12"/>
        <v xml:space="preserve">  255, // #1164 Upper Drawbar 2 2/3 to ADSR</v>
      </c>
    </row>
    <row r="169" spans="1:9" x14ac:dyDescent="0.2">
      <c r="A169" s="44">
        <f t="shared" si="13"/>
        <v>165</v>
      </c>
      <c r="C169" s="44">
        <f t="shared" si="7"/>
        <v>1165</v>
      </c>
      <c r="D169" s="58">
        <v>37</v>
      </c>
      <c r="E169" s="65" t="s">
        <v>506</v>
      </c>
      <c r="F169" s="38" t="s">
        <v>1694</v>
      </c>
      <c r="G169" s="7">
        <v>255</v>
      </c>
      <c r="H169" t="str">
        <f t="shared" si="11"/>
        <v xml:space="preserve">  ta_gating, // #1165 Upper Drawbar 2 to ADSR</v>
      </c>
      <c r="I169" t="str">
        <f t="shared" si="12"/>
        <v xml:space="preserve">  255, // #1165 Upper Drawbar 2 to ADSR</v>
      </c>
    </row>
    <row r="170" spans="1:9" x14ac:dyDescent="0.2">
      <c r="A170" s="44">
        <f t="shared" si="13"/>
        <v>166</v>
      </c>
      <c r="C170" s="44">
        <f t="shared" si="7"/>
        <v>1166</v>
      </c>
      <c r="D170" s="58">
        <v>38</v>
      </c>
      <c r="E170" s="65" t="s">
        <v>769</v>
      </c>
      <c r="F170" s="38" t="s">
        <v>1694</v>
      </c>
      <c r="G170" s="7">
        <v>255</v>
      </c>
      <c r="H170" t="str">
        <f t="shared" si="11"/>
        <v xml:space="preserve">  ta_gating, // #1166 Upper Drawbar1 3/5 to ADSR</v>
      </c>
      <c r="I170" t="str">
        <f t="shared" si="12"/>
        <v xml:space="preserve">  255, // #1166 Upper Drawbar1 3/5 to ADSR</v>
      </c>
    </row>
    <row r="171" spans="1:9" x14ac:dyDescent="0.2">
      <c r="A171" s="44">
        <f t="shared" si="13"/>
        <v>167</v>
      </c>
      <c r="C171" s="44">
        <f t="shared" si="7"/>
        <v>1167</v>
      </c>
      <c r="D171" s="58">
        <v>39</v>
      </c>
      <c r="E171" s="65" t="s">
        <v>770</v>
      </c>
      <c r="F171" s="38" t="s">
        <v>1694</v>
      </c>
      <c r="G171" s="7">
        <v>255</v>
      </c>
      <c r="H171" t="str">
        <f t="shared" si="11"/>
        <v xml:space="preserve">  ta_gating, // #1167 Upper Drawbar 1 1/3 to ADSR</v>
      </c>
      <c r="I171" t="str">
        <f t="shared" si="12"/>
        <v xml:space="preserve">  255, // #1167 Upper Drawbar 1 1/3 to ADSR</v>
      </c>
    </row>
    <row r="172" spans="1:9" x14ac:dyDescent="0.2">
      <c r="A172" s="44">
        <f t="shared" si="13"/>
        <v>168</v>
      </c>
      <c r="B172" s="59"/>
      <c r="C172" s="60">
        <f t="shared" si="7"/>
        <v>1168</v>
      </c>
      <c r="D172" s="58">
        <v>40</v>
      </c>
      <c r="E172" s="65" t="s">
        <v>505</v>
      </c>
      <c r="F172" s="38" t="s">
        <v>1694</v>
      </c>
      <c r="G172" s="7">
        <v>255</v>
      </c>
      <c r="H172" t="str">
        <f t="shared" si="11"/>
        <v xml:space="preserve">  ta_gating, // #1168 Upper Drawbar 1 to ADSR</v>
      </c>
      <c r="I172" t="str">
        <f t="shared" si="12"/>
        <v xml:space="preserve">  255, // #1168 Upper Drawbar 1 to ADSR</v>
      </c>
    </row>
    <row r="173" spans="1:9" x14ac:dyDescent="0.2">
      <c r="A173" s="44">
        <f t="shared" si="13"/>
        <v>169</v>
      </c>
      <c r="C173" s="44">
        <f t="shared" si="7"/>
        <v>1169</v>
      </c>
      <c r="D173" s="58">
        <v>41</v>
      </c>
      <c r="E173" s="65" t="s">
        <v>754</v>
      </c>
      <c r="F173" s="38" t="s">
        <v>1694</v>
      </c>
      <c r="G173" s="7">
        <v>255</v>
      </c>
      <c r="H173" t="str">
        <f t="shared" si="11"/>
        <v xml:space="preserve">  ta_gating, // #1169 Upper Mixture Drawbar 10 to ADSR</v>
      </c>
      <c r="I173" t="str">
        <f t="shared" si="12"/>
        <v xml:space="preserve">  255, // #1169 Upper Mixture Drawbar 10 to ADSR</v>
      </c>
    </row>
    <row r="174" spans="1:9" x14ac:dyDescent="0.2">
      <c r="A174" s="44">
        <f t="shared" si="13"/>
        <v>170</v>
      </c>
      <c r="C174" s="44">
        <f t="shared" si="7"/>
        <v>1170</v>
      </c>
      <c r="D174" s="58">
        <v>42</v>
      </c>
      <c r="E174" s="65" t="s">
        <v>755</v>
      </c>
      <c r="F174" s="38" t="s">
        <v>1694</v>
      </c>
      <c r="G174" s="7">
        <v>255</v>
      </c>
      <c r="H174" t="str">
        <f t="shared" si="11"/>
        <v xml:space="preserve">  ta_gating, // #1170 Upper Mixture Drawbar 11 to ADSR</v>
      </c>
      <c r="I174" t="str">
        <f t="shared" si="12"/>
        <v xml:space="preserve">  255, // #1170 Upper Mixture Drawbar 11 to ADSR</v>
      </c>
    </row>
    <row r="175" spans="1:9" x14ac:dyDescent="0.2">
      <c r="A175" s="44">
        <f t="shared" si="13"/>
        <v>171</v>
      </c>
      <c r="C175" s="44">
        <f t="shared" si="7"/>
        <v>1171</v>
      </c>
      <c r="D175" s="58">
        <v>43</v>
      </c>
      <c r="E175" s="65" t="s">
        <v>756</v>
      </c>
      <c r="F175" s="38" t="s">
        <v>1694</v>
      </c>
      <c r="G175" s="7">
        <v>255</v>
      </c>
      <c r="H175" t="str">
        <f t="shared" si="11"/>
        <v xml:space="preserve">  ta_gating, // #1171 Upper Mixture Drawbar 12 to ADSR</v>
      </c>
      <c r="I175" t="str">
        <f t="shared" si="12"/>
        <v xml:space="preserve">  255, // #1171 Upper Mixture Drawbar 12 to ADSR</v>
      </c>
    </row>
    <row r="176" spans="1:9" x14ac:dyDescent="0.2">
      <c r="A176" s="44">
        <f t="shared" si="13"/>
        <v>172</v>
      </c>
      <c r="C176" s="44">
        <f t="shared" si="7"/>
        <v>1172</v>
      </c>
      <c r="D176" s="58">
        <v>44</v>
      </c>
      <c r="E176" s="66"/>
      <c r="F176" s="38" t="s">
        <v>828</v>
      </c>
      <c r="G176" s="7">
        <v>0</v>
      </c>
      <c r="H176" t="str">
        <f t="shared" si="11"/>
        <v xml:space="preserve">  ta_none, // #1172 </v>
      </c>
      <c r="I176" t="str">
        <f t="shared" si="12"/>
        <v xml:space="preserve">  0, // #1172 </v>
      </c>
    </row>
    <row r="177" spans="1:9" x14ac:dyDescent="0.2">
      <c r="A177" s="44">
        <f t="shared" si="13"/>
        <v>173</v>
      </c>
      <c r="C177" s="44">
        <f t="shared" si="7"/>
        <v>1173</v>
      </c>
      <c r="D177" s="58">
        <v>45</v>
      </c>
      <c r="E177" s="72"/>
      <c r="F177" s="38" t="s">
        <v>828</v>
      </c>
      <c r="G177" s="7">
        <v>0</v>
      </c>
      <c r="H177" t="str">
        <f t="shared" si="11"/>
        <v xml:space="preserve">  ta_none, // #1173 </v>
      </c>
      <c r="I177" t="str">
        <f t="shared" si="12"/>
        <v xml:space="preserve">  0, // #1173 </v>
      </c>
    </row>
    <row r="178" spans="1:9" x14ac:dyDescent="0.2">
      <c r="A178" s="44">
        <f t="shared" si="13"/>
        <v>174</v>
      </c>
      <c r="C178" s="44">
        <f t="shared" si="7"/>
        <v>1174</v>
      </c>
      <c r="D178" s="58">
        <v>46</v>
      </c>
      <c r="E178" s="72"/>
      <c r="F178" s="38" t="s">
        <v>828</v>
      </c>
      <c r="G178" s="7">
        <v>0</v>
      </c>
      <c r="H178" t="str">
        <f t="shared" si="11"/>
        <v xml:space="preserve">  ta_none, // #1174 </v>
      </c>
      <c r="I178" t="str">
        <f t="shared" si="12"/>
        <v xml:space="preserve">  0, // #1174 </v>
      </c>
    </row>
    <row r="179" spans="1:9" x14ac:dyDescent="0.2">
      <c r="A179" s="44">
        <f t="shared" si="13"/>
        <v>175</v>
      </c>
      <c r="C179" s="44">
        <f t="shared" si="7"/>
        <v>1175</v>
      </c>
      <c r="D179" s="58">
        <v>47</v>
      </c>
      <c r="E179" s="72"/>
      <c r="F179" s="38" t="s">
        <v>828</v>
      </c>
      <c r="G179" s="7">
        <v>0</v>
      </c>
      <c r="H179" t="str">
        <f t="shared" si="11"/>
        <v xml:space="preserve">  ta_none, // #1175 </v>
      </c>
      <c r="I179" t="str">
        <f t="shared" si="12"/>
        <v xml:space="preserve">  0, // #1175 </v>
      </c>
    </row>
    <row r="180" spans="1:9" x14ac:dyDescent="0.2">
      <c r="A180" s="44">
        <f t="shared" si="13"/>
        <v>176</v>
      </c>
      <c r="B180" s="59"/>
      <c r="C180" s="60">
        <f t="shared" si="7"/>
        <v>1176</v>
      </c>
      <c r="D180" s="58">
        <v>48</v>
      </c>
      <c r="E180" s="68" t="s">
        <v>757</v>
      </c>
      <c r="F180" s="38" t="s">
        <v>837</v>
      </c>
      <c r="G180" s="7">
        <v>255</v>
      </c>
      <c r="H180" t="str">
        <f t="shared" si="11"/>
        <v xml:space="preserve">  ta_dbl, // #1176 Lower Drawbar 16 to ADSR</v>
      </c>
      <c r="I180" t="str">
        <f t="shared" si="12"/>
        <v xml:space="preserve">  255, // #1176 Lower Drawbar 16 to ADSR</v>
      </c>
    </row>
    <row r="181" spans="1:9" x14ac:dyDescent="0.2">
      <c r="A181" s="44">
        <f t="shared" si="13"/>
        <v>177</v>
      </c>
      <c r="C181" s="44">
        <f t="shared" si="7"/>
        <v>1177</v>
      </c>
      <c r="D181" s="58">
        <v>49</v>
      </c>
      <c r="E181" s="67" t="s">
        <v>771</v>
      </c>
      <c r="F181" s="38" t="s">
        <v>837</v>
      </c>
      <c r="G181" s="7">
        <v>255</v>
      </c>
      <c r="H181" t="str">
        <f t="shared" si="11"/>
        <v xml:space="preserve">  ta_dbl, // #1177 Lower Drawbar 5 1/3 to ADSR</v>
      </c>
      <c r="I181" t="str">
        <f t="shared" si="12"/>
        <v xml:space="preserve">  255, // #1177 Lower Drawbar 5 1/3 to ADSR</v>
      </c>
    </row>
    <row r="182" spans="1:9" x14ac:dyDescent="0.2">
      <c r="A182" s="44">
        <f t="shared" si="13"/>
        <v>178</v>
      </c>
      <c r="C182" s="44">
        <f t="shared" ref="C182:C245" si="14">C181+1</f>
        <v>1178</v>
      </c>
      <c r="D182" s="58">
        <v>50</v>
      </c>
      <c r="E182" s="68" t="s">
        <v>512</v>
      </c>
      <c r="F182" s="38" t="s">
        <v>837</v>
      </c>
      <c r="G182" s="7">
        <v>255</v>
      </c>
      <c r="H182" t="str">
        <f t="shared" si="11"/>
        <v xml:space="preserve">  ta_dbl, // #1178 Lower Drawbar 8 to ADSR</v>
      </c>
      <c r="I182" t="str">
        <f t="shared" si="12"/>
        <v xml:space="preserve">  255, // #1178 Lower Drawbar 8 to ADSR</v>
      </c>
    </row>
    <row r="183" spans="1:9" x14ac:dyDescent="0.2">
      <c r="A183" s="44">
        <f t="shared" si="13"/>
        <v>179</v>
      </c>
      <c r="C183" s="44">
        <f t="shared" si="14"/>
        <v>1179</v>
      </c>
      <c r="D183" s="58">
        <v>51</v>
      </c>
      <c r="E183" s="68" t="s">
        <v>511</v>
      </c>
      <c r="F183" s="38" t="s">
        <v>837</v>
      </c>
      <c r="G183" s="7">
        <v>255</v>
      </c>
      <c r="H183" t="str">
        <f t="shared" si="11"/>
        <v xml:space="preserve">  ta_dbl, // #1179 Lower Drawbar 4 to ADSR</v>
      </c>
      <c r="I183" t="str">
        <f t="shared" si="12"/>
        <v xml:space="preserve">  255, // #1179 Lower Drawbar 4 to ADSR</v>
      </c>
    </row>
    <row r="184" spans="1:9" x14ac:dyDescent="0.2">
      <c r="A184" s="44">
        <f t="shared" si="13"/>
        <v>180</v>
      </c>
      <c r="C184" s="44">
        <f t="shared" si="14"/>
        <v>1180</v>
      </c>
      <c r="D184" s="58">
        <v>52</v>
      </c>
      <c r="E184" s="67" t="s">
        <v>772</v>
      </c>
      <c r="F184" s="38" t="s">
        <v>837</v>
      </c>
      <c r="G184" s="7">
        <v>255</v>
      </c>
      <c r="H184" t="str">
        <f t="shared" si="11"/>
        <v xml:space="preserve">  ta_dbl, // #1180 Lower Drawbar 2 2/3 to ADSR</v>
      </c>
      <c r="I184" t="str">
        <f t="shared" si="12"/>
        <v xml:space="preserve">  255, // #1180 Lower Drawbar 2 2/3 to ADSR</v>
      </c>
    </row>
    <row r="185" spans="1:9" x14ac:dyDescent="0.2">
      <c r="A185" s="44">
        <f t="shared" si="13"/>
        <v>181</v>
      </c>
      <c r="C185" s="44">
        <f t="shared" si="14"/>
        <v>1181</v>
      </c>
      <c r="D185" s="58">
        <v>53</v>
      </c>
      <c r="E185" s="68" t="s">
        <v>510</v>
      </c>
      <c r="F185" s="38" t="s">
        <v>837</v>
      </c>
      <c r="G185" s="7">
        <v>255</v>
      </c>
      <c r="H185" t="str">
        <f t="shared" si="11"/>
        <v xml:space="preserve">  ta_dbl, // #1181 Lower Drawbar 2 to ADSR</v>
      </c>
      <c r="I185" t="str">
        <f t="shared" si="12"/>
        <v xml:space="preserve">  255, // #1181 Lower Drawbar 2 to ADSR</v>
      </c>
    </row>
    <row r="186" spans="1:9" x14ac:dyDescent="0.2">
      <c r="A186" s="44">
        <f t="shared" si="13"/>
        <v>182</v>
      </c>
      <c r="C186" s="44">
        <f t="shared" si="14"/>
        <v>1182</v>
      </c>
      <c r="D186" s="58">
        <v>54</v>
      </c>
      <c r="E186" s="67" t="s">
        <v>773</v>
      </c>
      <c r="F186" s="38" t="s">
        <v>837</v>
      </c>
      <c r="G186" s="7">
        <v>255</v>
      </c>
      <c r="H186" t="str">
        <f t="shared" si="11"/>
        <v xml:space="preserve">  ta_dbl, // #1182 Lower Drawbar1 3/5 to ADSR</v>
      </c>
      <c r="I186" t="str">
        <f t="shared" si="12"/>
        <v xml:space="preserve">  255, // #1182 Lower Drawbar1 3/5 to ADSR</v>
      </c>
    </row>
    <row r="187" spans="1:9" x14ac:dyDescent="0.2">
      <c r="A187" s="44">
        <f t="shared" si="13"/>
        <v>183</v>
      </c>
      <c r="C187" s="44">
        <f t="shared" si="14"/>
        <v>1183</v>
      </c>
      <c r="D187" s="58">
        <v>55</v>
      </c>
      <c r="E187" s="67" t="s">
        <v>774</v>
      </c>
      <c r="F187" s="38" t="s">
        <v>837</v>
      </c>
      <c r="G187" s="7">
        <v>255</v>
      </c>
      <c r="H187" t="str">
        <f t="shared" si="11"/>
        <v xml:space="preserve">  ta_dbl, // #1183 Lower Drawbar 1 1/3 to ADSR</v>
      </c>
      <c r="I187" t="str">
        <f t="shared" si="12"/>
        <v xml:space="preserve">  255, // #1183 Lower Drawbar 1 1/3 to ADSR</v>
      </c>
    </row>
    <row r="188" spans="1:9" x14ac:dyDescent="0.2">
      <c r="A188" s="44">
        <f t="shared" si="13"/>
        <v>184</v>
      </c>
      <c r="C188" s="44">
        <f t="shared" si="14"/>
        <v>1184</v>
      </c>
      <c r="D188" s="58">
        <v>56</v>
      </c>
      <c r="E188" s="68" t="s">
        <v>509</v>
      </c>
      <c r="F188" s="38" t="s">
        <v>837</v>
      </c>
      <c r="G188" s="7">
        <v>255</v>
      </c>
      <c r="H188" t="str">
        <f t="shared" si="11"/>
        <v xml:space="preserve">  ta_dbl, // #1184 Lower Drawbar 1 to ADSR</v>
      </c>
      <c r="I188" t="str">
        <f t="shared" si="12"/>
        <v xml:space="preserve">  255, // #1184 Lower Drawbar 1 to ADSR</v>
      </c>
    </row>
    <row r="189" spans="1:9" x14ac:dyDescent="0.2">
      <c r="A189" s="44">
        <f t="shared" si="13"/>
        <v>185</v>
      </c>
      <c r="C189" s="44">
        <f t="shared" si="14"/>
        <v>1185</v>
      </c>
      <c r="D189" s="58">
        <v>57</v>
      </c>
      <c r="E189" s="67" t="s">
        <v>760</v>
      </c>
      <c r="F189" s="38" t="s">
        <v>837</v>
      </c>
      <c r="G189" s="7">
        <v>255</v>
      </c>
      <c r="H189" t="str">
        <f t="shared" si="11"/>
        <v xml:space="preserve">  ta_dbl, // #1185 Lower Mixture Drawbar 10 to ADSR</v>
      </c>
      <c r="I189" t="str">
        <f t="shared" si="12"/>
        <v xml:space="preserve">  255, // #1185 Lower Mixture Drawbar 10 to ADSR</v>
      </c>
    </row>
    <row r="190" spans="1:9" x14ac:dyDescent="0.2">
      <c r="A190" s="44">
        <f t="shared" si="13"/>
        <v>186</v>
      </c>
      <c r="C190" s="44">
        <f t="shared" si="14"/>
        <v>1186</v>
      </c>
      <c r="D190" s="58">
        <v>58</v>
      </c>
      <c r="E190" s="67" t="s">
        <v>758</v>
      </c>
      <c r="F190" s="38" t="s">
        <v>837</v>
      </c>
      <c r="G190" s="7">
        <v>255</v>
      </c>
      <c r="H190" t="str">
        <f t="shared" si="11"/>
        <v xml:space="preserve">  ta_dbl, // #1186 Lower Mixture Drawbar 11 to ADSR</v>
      </c>
      <c r="I190" t="str">
        <f t="shared" si="12"/>
        <v xml:space="preserve">  255, // #1186 Lower Mixture Drawbar 11 to ADSR</v>
      </c>
    </row>
    <row r="191" spans="1:9" x14ac:dyDescent="0.2">
      <c r="A191" s="44">
        <f t="shared" si="13"/>
        <v>187</v>
      </c>
      <c r="C191" s="44">
        <f t="shared" si="14"/>
        <v>1187</v>
      </c>
      <c r="D191" s="58">
        <v>59</v>
      </c>
      <c r="E191" s="67" t="s">
        <v>759</v>
      </c>
      <c r="F191" s="38" t="s">
        <v>837</v>
      </c>
      <c r="G191" s="7">
        <v>255</v>
      </c>
      <c r="H191" t="str">
        <f t="shared" si="11"/>
        <v xml:space="preserve">  ta_dbl, // #1187 Lower Mixture Drawbar 12 to ADSR</v>
      </c>
      <c r="I191" t="str">
        <f t="shared" si="12"/>
        <v xml:space="preserve">  255, // #1187 Lower Mixture Drawbar 12 to ADSR</v>
      </c>
    </row>
    <row r="192" spans="1:9" x14ac:dyDescent="0.2">
      <c r="A192" s="44">
        <f t="shared" si="13"/>
        <v>188</v>
      </c>
      <c r="C192" s="44">
        <f t="shared" si="14"/>
        <v>1188</v>
      </c>
      <c r="D192" s="58">
        <v>60</v>
      </c>
      <c r="E192" s="68"/>
      <c r="F192" s="38" t="s">
        <v>828</v>
      </c>
      <c r="G192" s="7">
        <v>0</v>
      </c>
      <c r="H192" t="str">
        <f t="shared" si="11"/>
        <v xml:space="preserve">  ta_none, // #1188 </v>
      </c>
      <c r="I192" t="str">
        <f t="shared" si="12"/>
        <v xml:space="preserve">  0, // #1188 </v>
      </c>
    </row>
    <row r="193" spans="1:9" x14ac:dyDescent="0.2">
      <c r="A193" s="44">
        <f t="shared" si="13"/>
        <v>189</v>
      </c>
      <c r="C193" s="44">
        <f t="shared" si="14"/>
        <v>1189</v>
      </c>
      <c r="D193" s="58">
        <v>61</v>
      </c>
      <c r="E193" s="68"/>
      <c r="F193" s="38" t="s">
        <v>828</v>
      </c>
      <c r="G193" s="7">
        <v>0</v>
      </c>
      <c r="H193" t="str">
        <f t="shared" si="11"/>
        <v xml:space="preserve">  ta_none, // #1189 </v>
      </c>
      <c r="I193" t="str">
        <f t="shared" si="12"/>
        <v xml:space="preserve">  0, // #1189 </v>
      </c>
    </row>
    <row r="194" spans="1:9" x14ac:dyDescent="0.2">
      <c r="A194" s="44">
        <f t="shared" si="13"/>
        <v>190</v>
      </c>
      <c r="C194" s="44">
        <f t="shared" si="14"/>
        <v>1190</v>
      </c>
      <c r="D194" s="58">
        <v>62</v>
      </c>
      <c r="E194" s="68"/>
      <c r="F194" s="38" t="s">
        <v>828</v>
      </c>
      <c r="G194" s="7">
        <v>0</v>
      </c>
      <c r="H194" t="str">
        <f t="shared" si="11"/>
        <v xml:space="preserve">  ta_none, // #1190 </v>
      </c>
      <c r="I194" t="str">
        <f t="shared" si="12"/>
        <v xml:space="preserve">  0, // #1190 </v>
      </c>
    </row>
    <row r="195" spans="1:9" x14ac:dyDescent="0.2">
      <c r="A195" s="44">
        <f t="shared" si="13"/>
        <v>191</v>
      </c>
      <c r="C195" s="44">
        <f t="shared" si="14"/>
        <v>1191</v>
      </c>
      <c r="D195" s="58">
        <v>63</v>
      </c>
      <c r="E195" s="68"/>
      <c r="F195" s="38" t="s">
        <v>828</v>
      </c>
      <c r="G195" s="7">
        <v>0</v>
      </c>
      <c r="H195" t="str">
        <f t="shared" si="11"/>
        <v xml:space="preserve">  ta_none, // #1191 </v>
      </c>
      <c r="I195" t="str">
        <f t="shared" si="12"/>
        <v xml:space="preserve">  0, // #1191 </v>
      </c>
    </row>
    <row r="196" spans="1:9" x14ac:dyDescent="0.2">
      <c r="A196" s="44">
        <f t="shared" si="13"/>
        <v>192</v>
      </c>
      <c r="B196" s="47"/>
      <c r="C196" s="61">
        <f t="shared" si="14"/>
        <v>1192</v>
      </c>
      <c r="E196" t="str">
        <f>CONCATENATE("Preset Name String [",A196-192,"] (Length Byte)")</f>
        <v>Preset Name String [0] (Length Byte)</v>
      </c>
      <c r="F196" s="38" t="s">
        <v>2554</v>
      </c>
      <c r="G196" s="7">
        <v>15</v>
      </c>
      <c r="H196" t="str">
        <f t="shared" ref="H196:H258" si="15">CONCATENATE("  ",F196,", // #",C196," ",E196)</f>
        <v xml:space="preserve">  ta_presetname, // #1192 Preset Name String [0] (Length Byte)</v>
      </c>
      <c r="I196" t="str">
        <f t="shared" si="12"/>
        <v xml:space="preserve">  15, // #1192 Preset Name String [0] (Length Byte)</v>
      </c>
    </row>
    <row r="197" spans="1:9" x14ac:dyDescent="0.2">
      <c r="A197" s="44">
        <f t="shared" si="13"/>
        <v>193</v>
      </c>
      <c r="C197" s="44">
        <f t="shared" si="14"/>
        <v>1193</v>
      </c>
      <c r="E197" t="str">
        <f t="shared" ref="E197:E211" si="16">CONCATENATE("Preset Name String [",A197-192,"]")</f>
        <v>Preset Name String [1]</v>
      </c>
      <c r="F197" s="38" t="s">
        <v>2554</v>
      </c>
      <c r="G197" s="7">
        <v>127</v>
      </c>
      <c r="H197" t="str">
        <f>CONCATENATE("  ",F197,", // #",C197," ",E197)</f>
        <v xml:space="preserve">  ta_presetname, // #1193 Preset Name String [1]</v>
      </c>
      <c r="I197" t="str">
        <f t="shared" ref="I197:I260" si="17">CONCATENATE("  ",G197,", // #",C197," ",E197)</f>
        <v xml:space="preserve">  127, // #1193 Preset Name String [1]</v>
      </c>
    </row>
    <row r="198" spans="1:9" x14ac:dyDescent="0.2">
      <c r="A198" s="44">
        <f t="shared" ref="A198:A258" si="18">A197+1</f>
        <v>194</v>
      </c>
      <c r="C198" s="44">
        <f t="shared" si="14"/>
        <v>1194</v>
      </c>
      <c r="E198" t="str">
        <f t="shared" si="16"/>
        <v>Preset Name String [2]</v>
      </c>
      <c r="F198" s="38" t="s">
        <v>2554</v>
      </c>
      <c r="G198" s="7">
        <v>127</v>
      </c>
      <c r="H198" t="str">
        <f>CONCATENATE("  ",F198,", // #",C198," ",E198)</f>
        <v xml:space="preserve">  ta_presetname, // #1194 Preset Name String [2]</v>
      </c>
      <c r="I198" t="str">
        <f t="shared" si="17"/>
        <v xml:space="preserve">  127, // #1194 Preset Name String [2]</v>
      </c>
    </row>
    <row r="199" spans="1:9" x14ac:dyDescent="0.2">
      <c r="A199" s="44">
        <f t="shared" si="18"/>
        <v>195</v>
      </c>
      <c r="C199" s="44">
        <f t="shared" si="14"/>
        <v>1195</v>
      </c>
      <c r="E199" t="str">
        <f t="shared" si="16"/>
        <v>Preset Name String [3]</v>
      </c>
      <c r="F199" s="38" t="s">
        <v>2554</v>
      </c>
      <c r="G199" s="7">
        <v>127</v>
      </c>
      <c r="H199" t="str">
        <f t="shared" si="15"/>
        <v xml:space="preserve">  ta_presetname, // #1195 Preset Name String [3]</v>
      </c>
      <c r="I199" t="str">
        <f t="shared" si="17"/>
        <v xml:space="preserve">  127, // #1195 Preset Name String [3]</v>
      </c>
    </row>
    <row r="200" spans="1:9" x14ac:dyDescent="0.2">
      <c r="A200" s="44">
        <f t="shared" si="18"/>
        <v>196</v>
      </c>
      <c r="C200" s="44">
        <f t="shared" si="14"/>
        <v>1196</v>
      </c>
      <c r="E200" t="str">
        <f t="shared" si="16"/>
        <v>Preset Name String [4]</v>
      </c>
      <c r="F200" s="38" t="s">
        <v>2554</v>
      </c>
      <c r="G200" s="7">
        <v>127</v>
      </c>
      <c r="H200" t="str">
        <f t="shared" si="15"/>
        <v xml:space="preserve">  ta_presetname, // #1196 Preset Name String [4]</v>
      </c>
      <c r="I200" t="str">
        <f t="shared" si="17"/>
        <v xml:space="preserve">  127, // #1196 Preset Name String [4]</v>
      </c>
    </row>
    <row r="201" spans="1:9" x14ac:dyDescent="0.2">
      <c r="A201" s="44">
        <f t="shared" si="18"/>
        <v>197</v>
      </c>
      <c r="C201" s="44">
        <f t="shared" si="14"/>
        <v>1197</v>
      </c>
      <c r="E201" t="str">
        <f t="shared" si="16"/>
        <v>Preset Name String [5]</v>
      </c>
      <c r="F201" s="38" t="s">
        <v>2554</v>
      </c>
      <c r="G201" s="7">
        <v>127</v>
      </c>
      <c r="H201" t="str">
        <f t="shared" si="15"/>
        <v xml:space="preserve">  ta_presetname, // #1197 Preset Name String [5]</v>
      </c>
      <c r="I201" t="str">
        <f t="shared" si="17"/>
        <v xml:space="preserve">  127, // #1197 Preset Name String [5]</v>
      </c>
    </row>
    <row r="202" spans="1:9" x14ac:dyDescent="0.2">
      <c r="A202" s="44">
        <f t="shared" si="18"/>
        <v>198</v>
      </c>
      <c r="C202" s="44">
        <f t="shared" si="14"/>
        <v>1198</v>
      </c>
      <c r="E202" t="str">
        <f t="shared" si="16"/>
        <v>Preset Name String [6]</v>
      </c>
      <c r="F202" s="38" t="s">
        <v>2554</v>
      </c>
      <c r="G202" s="7">
        <v>127</v>
      </c>
      <c r="H202" t="str">
        <f t="shared" si="15"/>
        <v xml:space="preserve">  ta_presetname, // #1198 Preset Name String [6]</v>
      </c>
      <c r="I202" t="str">
        <f t="shared" si="17"/>
        <v xml:space="preserve">  127, // #1198 Preset Name String [6]</v>
      </c>
    </row>
    <row r="203" spans="1:9" x14ac:dyDescent="0.2">
      <c r="A203" s="44">
        <f t="shared" si="18"/>
        <v>199</v>
      </c>
      <c r="C203" s="44">
        <f t="shared" si="14"/>
        <v>1199</v>
      </c>
      <c r="E203" t="str">
        <f t="shared" si="16"/>
        <v>Preset Name String [7]</v>
      </c>
      <c r="F203" s="38" t="s">
        <v>2554</v>
      </c>
      <c r="G203" s="7">
        <v>127</v>
      </c>
      <c r="H203" t="str">
        <f t="shared" si="15"/>
        <v xml:space="preserve">  ta_presetname, // #1199 Preset Name String [7]</v>
      </c>
      <c r="I203" t="str">
        <f t="shared" si="17"/>
        <v xml:space="preserve">  127, // #1199 Preset Name String [7]</v>
      </c>
    </row>
    <row r="204" spans="1:9" x14ac:dyDescent="0.2">
      <c r="A204" s="44">
        <f t="shared" si="18"/>
        <v>200</v>
      </c>
      <c r="C204" s="44">
        <f t="shared" si="14"/>
        <v>1200</v>
      </c>
      <c r="E204" t="str">
        <f t="shared" si="16"/>
        <v>Preset Name String [8]</v>
      </c>
      <c r="F204" s="38" t="s">
        <v>2554</v>
      </c>
      <c r="G204" s="7">
        <v>127</v>
      </c>
      <c r="H204" t="str">
        <f t="shared" si="15"/>
        <v xml:space="preserve">  ta_presetname, // #1200 Preset Name String [8]</v>
      </c>
      <c r="I204" t="str">
        <f t="shared" si="17"/>
        <v xml:space="preserve">  127, // #1200 Preset Name String [8]</v>
      </c>
    </row>
    <row r="205" spans="1:9" x14ac:dyDescent="0.2">
      <c r="A205" s="44">
        <f t="shared" si="18"/>
        <v>201</v>
      </c>
      <c r="C205" s="44">
        <f t="shared" si="14"/>
        <v>1201</v>
      </c>
      <c r="E205" t="str">
        <f t="shared" si="16"/>
        <v>Preset Name String [9]</v>
      </c>
      <c r="F205" s="38" t="s">
        <v>2554</v>
      </c>
      <c r="G205" s="7">
        <v>127</v>
      </c>
      <c r="H205" t="str">
        <f t="shared" si="15"/>
        <v xml:space="preserve">  ta_presetname, // #1201 Preset Name String [9]</v>
      </c>
      <c r="I205" t="str">
        <f t="shared" si="17"/>
        <v xml:space="preserve">  127, // #1201 Preset Name String [9]</v>
      </c>
    </row>
    <row r="206" spans="1:9" x14ac:dyDescent="0.2">
      <c r="A206" s="44">
        <f t="shared" si="18"/>
        <v>202</v>
      </c>
      <c r="C206" s="44">
        <f t="shared" si="14"/>
        <v>1202</v>
      </c>
      <c r="E206" t="str">
        <f t="shared" si="16"/>
        <v>Preset Name String [10]</v>
      </c>
      <c r="F206" s="38" t="s">
        <v>2554</v>
      </c>
      <c r="G206" s="7">
        <v>127</v>
      </c>
      <c r="H206" t="str">
        <f t="shared" si="15"/>
        <v xml:space="preserve">  ta_presetname, // #1202 Preset Name String [10]</v>
      </c>
      <c r="I206" t="str">
        <f t="shared" si="17"/>
        <v xml:space="preserve">  127, // #1202 Preset Name String [10]</v>
      </c>
    </row>
    <row r="207" spans="1:9" x14ac:dyDescent="0.2">
      <c r="A207" s="44">
        <f t="shared" si="18"/>
        <v>203</v>
      </c>
      <c r="C207" s="44">
        <f t="shared" si="14"/>
        <v>1203</v>
      </c>
      <c r="E207" t="str">
        <f t="shared" si="16"/>
        <v>Preset Name String [11]</v>
      </c>
      <c r="F207" s="38" t="s">
        <v>2554</v>
      </c>
      <c r="G207" s="7">
        <v>127</v>
      </c>
      <c r="H207" t="str">
        <f t="shared" si="15"/>
        <v xml:space="preserve">  ta_presetname, // #1203 Preset Name String [11]</v>
      </c>
      <c r="I207" t="str">
        <f t="shared" si="17"/>
        <v xml:space="preserve">  127, // #1203 Preset Name String [11]</v>
      </c>
    </row>
    <row r="208" spans="1:9" x14ac:dyDescent="0.2">
      <c r="A208" s="44">
        <f t="shared" si="18"/>
        <v>204</v>
      </c>
      <c r="C208" s="44">
        <f t="shared" si="14"/>
        <v>1204</v>
      </c>
      <c r="E208" t="str">
        <f t="shared" si="16"/>
        <v>Preset Name String [12]</v>
      </c>
      <c r="F208" s="38" t="s">
        <v>2554</v>
      </c>
      <c r="G208" s="7">
        <v>127</v>
      </c>
      <c r="H208" t="str">
        <f t="shared" si="15"/>
        <v xml:space="preserve">  ta_presetname, // #1204 Preset Name String [12]</v>
      </c>
      <c r="I208" t="str">
        <f t="shared" si="17"/>
        <v xml:space="preserve">  127, // #1204 Preset Name String [12]</v>
      </c>
    </row>
    <row r="209" spans="1:15" x14ac:dyDescent="0.2">
      <c r="A209" s="44">
        <f t="shared" si="18"/>
        <v>205</v>
      </c>
      <c r="C209" s="44">
        <f t="shared" si="14"/>
        <v>1205</v>
      </c>
      <c r="E209" t="str">
        <f t="shared" si="16"/>
        <v>Preset Name String [13]</v>
      </c>
      <c r="F209" s="38" t="s">
        <v>2554</v>
      </c>
      <c r="G209" s="7">
        <v>127</v>
      </c>
      <c r="H209" t="str">
        <f t="shared" si="15"/>
        <v xml:space="preserve">  ta_presetname, // #1205 Preset Name String [13]</v>
      </c>
      <c r="I209" t="str">
        <f t="shared" si="17"/>
        <v xml:space="preserve">  127, // #1205 Preset Name String [13]</v>
      </c>
    </row>
    <row r="210" spans="1:15" x14ac:dyDescent="0.2">
      <c r="A210" s="44">
        <f t="shared" si="18"/>
        <v>206</v>
      </c>
      <c r="C210" s="44">
        <f t="shared" si="14"/>
        <v>1206</v>
      </c>
      <c r="E210" t="str">
        <f t="shared" si="16"/>
        <v>Preset Name String [14]</v>
      </c>
      <c r="F210" s="38" t="s">
        <v>2554</v>
      </c>
      <c r="G210" s="7">
        <v>127</v>
      </c>
      <c r="H210" t="str">
        <f t="shared" si="15"/>
        <v xml:space="preserve">  ta_presetname, // #1206 Preset Name String [14]</v>
      </c>
      <c r="I210" t="str">
        <f t="shared" si="17"/>
        <v xml:space="preserve">  127, // #1206 Preset Name String [14]</v>
      </c>
    </row>
    <row r="211" spans="1:15" x14ac:dyDescent="0.2">
      <c r="A211" s="44">
        <f t="shared" si="18"/>
        <v>207</v>
      </c>
      <c r="C211" s="44">
        <f t="shared" si="14"/>
        <v>1207</v>
      </c>
      <c r="E211" t="str">
        <f t="shared" si="16"/>
        <v>Preset Name String [15]</v>
      </c>
      <c r="F211" s="38" t="s">
        <v>2554</v>
      </c>
      <c r="G211" s="7">
        <v>127</v>
      </c>
      <c r="H211" t="str">
        <f t="shared" si="15"/>
        <v xml:space="preserve">  ta_presetname, // #1207 Preset Name String [15]</v>
      </c>
      <c r="I211" t="str">
        <f t="shared" si="17"/>
        <v xml:space="preserve">  127, // #1207 Preset Name String [15]</v>
      </c>
    </row>
    <row r="212" spans="1:15" x14ac:dyDescent="0.2">
      <c r="A212" s="44">
        <f t="shared" si="18"/>
        <v>208</v>
      </c>
      <c r="C212" s="44">
        <f t="shared" si="14"/>
        <v>1208</v>
      </c>
      <c r="E212" s="45"/>
      <c r="F212" s="38" t="s">
        <v>828</v>
      </c>
      <c r="G212" s="7">
        <v>0</v>
      </c>
      <c r="H212" t="str">
        <f t="shared" si="15"/>
        <v xml:space="preserve">  ta_none, // #1208 </v>
      </c>
      <c r="I212" t="str">
        <f t="shared" si="17"/>
        <v xml:space="preserve">  0, // #1208 </v>
      </c>
    </row>
    <row r="213" spans="1:15" x14ac:dyDescent="0.2">
      <c r="A213" s="44">
        <f t="shared" si="18"/>
        <v>209</v>
      </c>
      <c r="C213" s="44">
        <f t="shared" si="14"/>
        <v>1209</v>
      </c>
      <c r="E213" s="45"/>
      <c r="F213" s="38" t="s">
        <v>828</v>
      </c>
      <c r="G213" s="7">
        <v>0</v>
      </c>
      <c r="H213" t="str">
        <f t="shared" si="15"/>
        <v xml:space="preserve">  ta_none, // #1209 </v>
      </c>
      <c r="I213" t="str">
        <f t="shared" si="17"/>
        <v xml:space="preserve">  0, // #1209 </v>
      </c>
    </row>
    <row r="214" spans="1:15" x14ac:dyDescent="0.2">
      <c r="A214" s="44">
        <f t="shared" si="18"/>
        <v>210</v>
      </c>
      <c r="C214" s="44">
        <f t="shared" si="14"/>
        <v>1210</v>
      </c>
      <c r="E214" s="45"/>
      <c r="F214" s="38" t="s">
        <v>828</v>
      </c>
      <c r="G214" s="7">
        <v>0</v>
      </c>
      <c r="H214" t="str">
        <f t="shared" si="15"/>
        <v xml:space="preserve">  ta_none, // #1210 </v>
      </c>
      <c r="I214" t="str">
        <f t="shared" si="17"/>
        <v xml:space="preserve">  0, // #1210 </v>
      </c>
    </row>
    <row r="215" spans="1:15" x14ac:dyDescent="0.2">
      <c r="A215" s="44">
        <f t="shared" si="18"/>
        <v>211</v>
      </c>
      <c r="C215" s="44">
        <f t="shared" si="14"/>
        <v>1211</v>
      </c>
      <c r="E215" s="45"/>
      <c r="F215" s="38" t="s">
        <v>828</v>
      </c>
      <c r="G215" s="7">
        <v>0</v>
      </c>
      <c r="H215" t="str">
        <f t="shared" si="15"/>
        <v xml:space="preserve">  ta_none, // #1211 </v>
      </c>
      <c r="I215" t="str">
        <f t="shared" si="17"/>
        <v xml:space="preserve">  0, // #1211 </v>
      </c>
    </row>
    <row r="216" spans="1:15" x14ac:dyDescent="0.2">
      <c r="A216" s="44">
        <f t="shared" si="18"/>
        <v>212</v>
      </c>
      <c r="C216" s="44">
        <f t="shared" si="14"/>
        <v>1212</v>
      </c>
      <c r="E216" s="45"/>
      <c r="F216" s="38" t="s">
        <v>828</v>
      </c>
      <c r="G216" s="7">
        <v>0</v>
      </c>
      <c r="H216" t="str">
        <f t="shared" si="15"/>
        <v xml:space="preserve">  ta_none, // #1212 </v>
      </c>
      <c r="I216" t="str">
        <f t="shared" si="17"/>
        <v xml:space="preserve">  0, // #1212 </v>
      </c>
    </row>
    <row r="217" spans="1:15" x14ac:dyDescent="0.2">
      <c r="A217" s="44">
        <f t="shared" si="18"/>
        <v>213</v>
      </c>
      <c r="C217" s="44">
        <f t="shared" si="14"/>
        <v>1213</v>
      </c>
      <c r="E217" s="45"/>
      <c r="F217" s="38" t="s">
        <v>828</v>
      </c>
      <c r="G217" s="7">
        <v>0</v>
      </c>
      <c r="H217" t="str">
        <f t="shared" si="15"/>
        <v xml:space="preserve">  ta_none, // #1213 </v>
      </c>
      <c r="I217" t="str">
        <f t="shared" si="17"/>
        <v xml:space="preserve">  0, // #1213 </v>
      </c>
    </row>
    <row r="218" spans="1:15" x14ac:dyDescent="0.2">
      <c r="A218" s="44">
        <f t="shared" si="18"/>
        <v>214</v>
      </c>
      <c r="C218" s="44">
        <f t="shared" si="14"/>
        <v>1214</v>
      </c>
      <c r="E218" s="45"/>
      <c r="F218" s="38" t="s">
        <v>828</v>
      </c>
      <c r="G218" s="7">
        <v>0</v>
      </c>
      <c r="H218" t="str">
        <f t="shared" si="15"/>
        <v xml:space="preserve">  ta_none, // #1214 </v>
      </c>
      <c r="I218" t="str">
        <f t="shared" si="17"/>
        <v xml:space="preserve">  0, // #1214 </v>
      </c>
    </row>
    <row r="219" spans="1:15" x14ac:dyDescent="0.2">
      <c r="A219" s="44">
        <f t="shared" si="18"/>
        <v>215</v>
      </c>
      <c r="C219" s="44">
        <f t="shared" si="14"/>
        <v>1215</v>
      </c>
      <c r="E219" s="45"/>
      <c r="F219" s="38" t="s">
        <v>828</v>
      </c>
      <c r="G219" s="7">
        <v>0</v>
      </c>
      <c r="H219" t="str">
        <f t="shared" si="15"/>
        <v xml:space="preserve">  ta_none, // #1215 </v>
      </c>
      <c r="I219" t="str">
        <f t="shared" si="17"/>
        <v xml:space="preserve">  0, // #1215 </v>
      </c>
    </row>
    <row r="220" spans="1:15" x14ac:dyDescent="0.2">
      <c r="A220" s="44">
        <f t="shared" si="18"/>
        <v>216</v>
      </c>
      <c r="C220" s="44">
        <f t="shared" si="14"/>
        <v>1216</v>
      </c>
      <c r="E220" s="45"/>
      <c r="F220" s="38" t="s">
        <v>828</v>
      </c>
      <c r="G220" s="7">
        <v>0</v>
      </c>
      <c r="H220" t="str">
        <f t="shared" si="15"/>
        <v xml:space="preserve">  ta_none, // #1216 </v>
      </c>
      <c r="I220" t="str">
        <f t="shared" si="17"/>
        <v xml:space="preserve">  0, // #1216 </v>
      </c>
    </row>
    <row r="221" spans="1:15" x14ac:dyDescent="0.2">
      <c r="A221" s="44">
        <f t="shared" si="18"/>
        <v>217</v>
      </c>
      <c r="C221" s="44">
        <f t="shared" si="14"/>
        <v>1217</v>
      </c>
      <c r="E221" s="45"/>
      <c r="F221" s="38" t="s">
        <v>828</v>
      </c>
      <c r="G221" s="7">
        <v>0</v>
      </c>
      <c r="H221" t="str">
        <f t="shared" si="15"/>
        <v xml:space="preserve">  ta_none, // #1217 </v>
      </c>
      <c r="I221" t="str">
        <f t="shared" si="17"/>
        <v xml:space="preserve">  0, // #1217 </v>
      </c>
    </row>
    <row r="222" spans="1:15" x14ac:dyDescent="0.2">
      <c r="A222" s="44">
        <f t="shared" si="18"/>
        <v>218</v>
      </c>
      <c r="C222" s="44">
        <f t="shared" si="14"/>
        <v>1218</v>
      </c>
      <c r="E222" s="45"/>
      <c r="F222" s="38" t="s">
        <v>828</v>
      </c>
      <c r="G222" s="7">
        <v>0</v>
      </c>
      <c r="H222" t="str">
        <f t="shared" si="15"/>
        <v xml:space="preserve">  ta_none, // #1218 </v>
      </c>
      <c r="I222" t="str">
        <f t="shared" si="17"/>
        <v xml:space="preserve">  0, // #1218 </v>
      </c>
    </row>
    <row r="223" spans="1:15" x14ac:dyDescent="0.2">
      <c r="A223" s="44">
        <f t="shared" si="18"/>
        <v>219</v>
      </c>
      <c r="C223" s="44">
        <f t="shared" si="14"/>
        <v>1219</v>
      </c>
      <c r="F223" s="38" t="s">
        <v>828</v>
      </c>
      <c r="G223" s="7">
        <v>0</v>
      </c>
      <c r="H223" t="str">
        <f t="shared" si="15"/>
        <v xml:space="preserve">  ta_none, // #1219 </v>
      </c>
      <c r="I223" t="str">
        <f t="shared" si="17"/>
        <v xml:space="preserve">  0, // #1219 </v>
      </c>
      <c r="N223" s="35"/>
      <c r="O223" s="38"/>
    </row>
    <row r="224" spans="1:15" x14ac:dyDescent="0.2">
      <c r="A224" s="44">
        <f t="shared" si="18"/>
        <v>220</v>
      </c>
      <c r="C224" s="44">
        <f t="shared" si="14"/>
        <v>1220</v>
      </c>
      <c r="F224" s="38" t="s">
        <v>828</v>
      </c>
      <c r="G224" s="7">
        <v>0</v>
      </c>
      <c r="H224" t="str">
        <f t="shared" si="15"/>
        <v xml:space="preserve">  ta_none, // #1220 </v>
      </c>
      <c r="I224" t="str">
        <f t="shared" si="17"/>
        <v xml:space="preserve">  0, // #1220 </v>
      </c>
      <c r="N224" s="35"/>
      <c r="O224" s="38"/>
    </row>
    <row r="225" spans="1:15" x14ac:dyDescent="0.2">
      <c r="A225" s="44">
        <f t="shared" si="18"/>
        <v>221</v>
      </c>
      <c r="C225" s="44">
        <f t="shared" si="14"/>
        <v>1221</v>
      </c>
      <c r="F225" s="38" t="s">
        <v>828</v>
      </c>
      <c r="G225" s="7">
        <v>0</v>
      </c>
      <c r="H225" t="str">
        <f t="shared" si="15"/>
        <v xml:space="preserve">  ta_none, // #1221 </v>
      </c>
      <c r="I225" t="str">
        <f t="shared" si="17"/>
        <v xml:space="preserve">  0, // #1221 </v>
      </c>
      <c r="N225" s="35"/>
      <c r="O225" s="38"/>
    </row>
    <row r="226" spans="1:15" x14ac:dyDescent="0.2">
      <c r="A226" s="44">
        <f t="shared" si="18"/>
        <v>222</v>
      </c>
      <c r="C226" s="44">
        <f t="shared" si="14"/>
        <v>1222</v>
      </c>
      <c r="F226" s="38" t="s">
        <v>828</v>
      </c>
      <c r="G226" s="7">
        <v>0</v>
      </c>
      <c r="H226" t="str">
        <f t="shared" si="15"/>
        <v xml:space="preserve">  ta_none, // #1222 </v>
      </c>
      <c r="I226" t="str">
        <f t="shared" si="17"/>
        <v xml:space="preserve">  0, // #1222 </v>
      </c>
      <c r="N226" s="35"/>
      <c r="O226" s="38"/>
    </row>
    <row r="227" spans="1:15" x14ac:dyDescent="0.2">
      <c r="A227" s="44">
        <f t="shared" si="18"/>
        <v>223</v>
      </c>
      <c r="C227" s="44">
        <f t="shared" si="14"/>
        <v>1223</v>
      </c>
      <c r="F227" s="38" t="s">
        <v>828</v>
      </c>
      <c r="G227" s="7">
        <v>0</v>
      </c>
      <c r="H227" t="str">
        <f t="shared" si="15"/>
        <v xml:space="preserve">  ta_none, // #1223 </v>
      </c>
      <c r="I227" t="str">
        <f t="shared" si="17"/>
        <v xml:space="preserve">  0, // #1223 </v>
      </c>
      <c r="N227" s="35"/>
      <c r="O227" s="38"/>
    </row>
    <row r="228" spans="1:15" x14ac:dyDescent="0.2">
      <c r="A228" s="44">
        <f t="shared" si="18"/>
        <v>224</v>
      </c>
      <c r="B228" s="59"/>
      <c r="C228" s="60">
        <f t="shared" si="14"/>
        <v>1224</v>
      </c>
      <c r="E228" s="146" t="str">
        <f>'HX3.5 Editor NEU'!E24</f>
        <v>Upper GM Layer 1 Voice</v>
      </c>
      <c r="F228" s="49" t="s">
        <v>2112</v>
      </c>
      <c r="G228" s="7">
        <v>126</v>
      </c>
      <c r="H228" t="str">
        <f t="shared" si="15"/>
        <v xml:space="preserve">  ta_gmu_v0, // #1224 Upper GM Layer 1 Voice</v>
      </c>
      <c r="I228" t="str">
        <f t="shared" si="17"/>
        <v xml:space="preserve">  126, // #1224 Upper GM Layer 1 Voice</v>
      </c>
      <c r="N228" s="35"/>
      <c r="O228" s="38"/>
    </row>
    <row r="229" spans="1:15" x14ac:dyDescent="0.2">
      <c r="A229" s="44">
        <f t="shared" si="18"/>
        <v>225</v>
      </c>
      <c r="C229" s="44">
        <f t="shared" si="14"/>
        <v>1225</v>
      </c>
      <c r="E229" s="146" t="str">
        <f>'HX3.5 Editor NEU'!E25</f>
        <v>Upper GM Layer 1 Level</v>
      </c>
      <c r="F229" s="49" t="s">
        <v>2115</v>
      </c>
      <c r="G229" s="7">
        <v>127</v>
      </c>
      <c r="H229" t="str">
        <f t="shared" si="15"/>
        <v xml:space="preserve">  ta_gmu, // #1225 Upper GM Layer 1 Level</v>
      </c>
      <c r="I229" t="str">
        <f t="shared" si="17"/>
        <v xml:space="preserve">  127, // #1225 Upper GM Layer 1 Level</v>
      </c>
      <c r="N229" s="35"/>
      <c r="O229" s="38"/>
    </row>
    <row r="230" spans="1:15" x14ac:dyDescent="0.2">
      <c r="A230" s="44">
        <f t="shared" si="18"/>
        <v>226</v>
      </c>
      <c r="C230" s="44">
        <f t="shared" si="14"/>
        <v>1226</v>
      </c>
      <c r="E230" s="146" t="str">
        <f>'HX3.5 Editor NEU'!E26</f>
        <v>Upper GM Layer 1 Harmonic</v>
      </c>
      <c r="F230" s="49" t="s">
        <v>2115</v>
      </c>
      <c r="G230" s="7">
        <v>5</v>
      </c>
      <c r="H230" t="str">
        <f t="shared" si="15"/>
        <v xml:space="preserve">  ta_gmu, // #1226 Upper GM Layer 1 Harmonic</v>
      </c>
      <c r="I230" t="str">
        <f t="shared" si="17"/>
        <v xml:space="preserve">  5, // #1226 Upper GM Layer 1 Harmonic</v>
      </c>
      <c r="N230" s="35"/>
      <c r="O230" s="38"/>
    </row>
    <row r="231" spans="1:15" x14ac:dyDescent="0.2">
      <c r="A231" s="44">
        <f t="shared" si="18"/>
        <v>227</v>
      </c>
      <c r="C231" s="44">
        <f t="shared" si="14"/>
        <v>1227</v>
      </c>
      <c r="E231" s="146" t="str">
        <f>'HX3.5 Editor NEU'!E27</f>
        <v>Upper GM Layer 2 Voice</v>
      </c>
      <c r="F231" s="49" t="s">
        <v>2120</v>
      </c>
      <c r="G231" s="7">
        <v>126</v>
      </c>
      <c r="H231" t="str">
        <f t="shared" si="15"/>
        <v xml:space="preserve">  ta_gmu_v1, // #1227 Upper GM Layer 2 Voice</v>
      </c>
      <c r="I231" t="str">
        <f t="shared" si="17"/>
        <v xml:space="preserve">  126, // #1227 Upper GM Layer 2 Voice</v>
      </c>
      <c r="N231" s="35"/>
      <c r="O231" s="38"/>
    </row>
    <row r="232" spans="1:15" x14ac:dyDescent="0.2">
      <c r="A232" s="44">
        <f t="shared" si="18"/>
        <v>228</v>
      </c>
      <c r="C232" s="44">
        <f t="shared" si="14"/>
        <v>1228</v>
      </c>
      <c r="E232" s="146" t="str">
        <f>'HX3.5 Editor NEU'!E28</f>
        <v>Upper GM Layer 2 Level</v>
      </c>
      <c r="F232" s="49" t="s">
        <v>2115</v>
      </c>
      <c r="G232" s="7">
        <v>127</v>
      </c>
      <c r="H232" t="str">
        <f t="shared" si="15"/>
        <v xml:space="preserve">  ta_gmu, // #1228 Upper GM Layer 2 Level</v>
      </c>
      <c r="I232" t="str">
        <f t="shared" si="17"/>
        <v xml:space="preserve">  127, // #1228 Upper GM Layer 2 Level</v>
      </c>
      <c r="N232" s="35"/>
      <c r="O232" s="38"/>
    </row>
    <row r="233" spans="1:15" x14ac:dyDescent="0.2">
      <c r="A233" s="44">
        <f t="shared" si="18"/>
        <v>229</v>
      </c>
      <c r="C233" s="44">
        <f t="shared" si="14"/>
        <v>1229</v>
      </c>
      <c r="E233" s="146" t="str">
        <f>'HX3.5 Editor NEU'!E29</f>
        <v>Upper GM Layer 2 Harmonic</v>
      </c>
      <c r="F233" s="49" t="s">
        <v>2115</v>
      </c>
      <c r="G233" s="7">
        <v>5</v>
      </c>
      <c r="H233" t="str">
        <f t="shared" si="15"/>
        <v xml:space="preserve">  ta_gmu, // #1229 Upper GM Layer 2 Harmonic</v>
      </c>
      <c r="I233" t="str">
        <f t="shared" si="17"/>
        <v xml:space="preserve">  5, // #1229 Upper GM Layer 2 Harmonic</v>
      </c>
      <c r="N233" s="35"/>
      <c r="O233" s="38"/>
    </row>
    <row r="234" spans="1:15" x14ac:dyDescent="0.2">
      <c r="A234" s="44">
        <f t="shared" si="18"/>
        <v>230</v>
      </c>
      <c r="C234" s="44">
        <f t="shared" si="14"/>
        <v>1230</v>
      </c>
      <c r="E234" s="146" t="str">
        <f>'HX3.5 Editor NEU'!E30</f>
        <v>Upper GM Layer 2 Detune</v>
      </c>
      <c r="F234" s="49" t="s">
        <v>2115</v>
      </c>
      <c r="G234" s="7">
        <v>15</v>
      </c>
      <c r="H234" t="str">
        <f t="shared" si="15"/>
        <v xml:space="preserve">  ta_gmu, // #1230 Upper GM Layer 2 Detune</v>
      </c>
      <c r="I234" t="str">
        <f t="shared" si="17"/>
        <v xml:space="preserve">  15, // #1230 Upper GM Layer 2 Detune</v>
      </c>
      <c r="N234" s="35"/>
      <c r="O234" s="38"/>
    </row>
    <row r="235" spans="1:15" x14ac:dyDescent="0.2">
      <c r="A235" s="44">
        <f t="shared" si="18"/>
        <v>231</v>
      </c>
      <c r="C235" s="44">
        <f t="shared" si="14"/>
        <v>1231</v>
      </c>
      <c r="F235" s="38" t="s">
        <v>828</v>
      </c>
      <c r="G235" s="7">
        <v>0</v>
      </c>
      <c r="H235" t="str">
        <f t="shared" si="15"/>
        <v xml:space="preserve">  ta_none, // #1231 </v>
      </c>
      <c r="I235" t="str">
        <f t="shared" si="17"/>
        <v xml:space="preserve">  0, // #1231 </v>
      </c>
      <c r="N235" s="35"/>
      <c r="O235" s="38"/>
    </row>
    <row r="236" spans="1:15" x14ac:dyDescent="0.2">
      <c r="A236" s="44">
        <f t="shared" si="18"/>
        <v>232</v>
      </c>
      <c r="C236" s="44">
        <f t="shared" si="14"/>
        <v>1232</v>
      </c>
      <c r="E236" s="145" t="str">
        <f>'HX3.5 Editor NEU'!E64</f>
        <v>Lower GM Layer 1 Voice</v>
      </c>
      <c r="F236" s="49" t="s">
        <v>2113</v>
      </c>
      <c r="G236" s="7">
        <v>126</v>
      </c>
      <c r="H236" t="str">
        <f t="shared" si="15"/>
        <v xml:space="preserve">  ta_gml_v0, // #1232 Lower GM Layer 1 Voice</v>
      </c>
      <c r="I236" t="str">
        <f t="shared" si="17"/>
        <v xml:space="preserve">  126, // #1232 Lower GM Layer 1 Voice</v>
      </c>
      <c r="N236" s="35"/>
      <c r="O236" s="38"/>
    </row>
    <row r="237" spans="1:15" x14ac:dyDescent="0.2">
      <c r="A237" s="44">
        <f t="shared" si="18"/>
        <v>233</v>
      </c>
      <c r="C237" s="44">
        <f t="shared" si="14"/>
        <v>1233</v>
      </c>
      <c r="E237" s="145" t="str">
        <f>'HX3.5 Editor NEU'!E65</f>
        <v>Lower GM Layer 1 Level</v>
      </c>
      <c r="F237" s="49" t="s">
        <v>2116</v>
      </c>
      <c r="G237" s="7">
        <v>127</v>
      </c>
      <c r="H237" t="str">
        <f t="shared" si="15"/>
        <v xml:space="preserve">  ta_gml, // #1233 Lower GM Layer 1 Level</v>
      </c>
      <c r="I237" t="str">
        <f t="shared" si="17"/>
        <v xml:space="preserve">  127, // #1233 Lower GM Layer 1 Level</v>
      </c>
      <c r="N237" s="35"/>
      <c r="O237" s="38"/>
    </row>
    <row r="238" spans="1:15" x14ac:dyDescent="0.2">
      <c r="A238" s="44">
        <f t="shared" si="18"/>
        <v>234</v>
      </c>
      <c r="B238" s="59"/>
      <c r="C238" s="60">
        <f t="shared" si="14"/>
        <v>1234</v>
      </c>
      <c r="E238" s="145" t="str">
        <f>'HX3.5 Editor NEU'!E66</f>
        <v>Lower GM Layer 1 Harmonic</v>
      </c>
      <c r="F238" s="49" t="s">
        <v>2116</v>
      </c>
      <c r="G238" s="7">
        <v>5</v>
      </c>
      <c r="H238" t="str">
        <f t="shared" si="15"/>
        <v xml:space="preserve">  ta_gml, // #1234 Lower GM Layer 1 Harmonic</v>
      </c>
      <c r="I238" t="str">
        <f t="shared" si="17"/>
        <v xml:space="preserve">  5, // #1234 Lower GM Layer 1 Harmonic</v>
      </c>
      <c r="N238" s="35"/>
      <c r="O238" s="38"/>
    </row>
    <row r="239" spans="1:15" x14ac:dyDescent="0.2">
      <c r="A239" s="44">
        <f t="shared" si="18"/>
        <v>235</v>
      </c>
      <c r="C239" s="44">
        <f t="shared" si="14"/>
        <v>1235</v>
      </c>
      <c r="E239" s="145" t="str">
        <f>'HX3.5 Editor NEU'!E67</f>
        <v>Lower GM Layer 2 Voice</v>
      </c>
      <c r="F239" s="49" t="s">
        <v>2117</v>
      </c>
      <c r="G239" s="7">
        <v>126</v>
      </c>
      <c r="H239" t="str">
        <f t="shared" si="15"/>
        <v xml:space="preserve">  ta_gml_v1, // #1235 Lower GM Layer 2 Voice</v>
      </c>
      <c r="I239" t="str">
        <f t="shared" si="17"/>
        <v xml:space="preserve">  126, // #1235 Lower GM Layer 2 Voice</v>
      </c>
      <c r="N239" s="35"/>
      <c r="O239" s="38"/>
    </row>
    <row r="240" spans="1:15" x14ac:dyDescent="0.2">
      <c r="A240" s="44">
        <f t="shared" si="18"/>
        <v>236</v>
      </c>
      <c r="C240" s="44">
        <f t="shared" si="14"/>
        <v>1236</v>
      </c>
      <c r="E240" s="145" t="str">
        <f>'HX3.5 Editor NEU'!E68</f>
        <v>Lower GM Layer 2 Level</v>
      </c>
      <c r="F240" s="49" t="s">
        <v>2116</v>
      </c>
      <c r="G240" s="7">
        <v>127</v>
      </c>
      <c r="H240" t="str">
        <f t="shared" si="15"/>
        <v xml:space="preserve">  ta_gml, // #1236 Lower GM Layer 2 Level</v>
      </c>
      <c r="I240" t="str">
        <f t="shared" si="17"/>
        <v xml:space="preserve">  127, // #1236 Lower GM Layer 2 Level</v>
      </c>
      <c r="N240" s="35"/>
      <c r="O240" s="38"/>
    </row>
    <row r="241" spans="1:15" x14ac:dyDescent="0.2">
      <c r="A241" s="44">
        <f t="shared" si="18"/>
        <v>237</v>
      </c>
      <c r="C241" s="44">
        <f t="shared" si="14"/>
        <v>1237</v>
      </c>
      <c r="E241" s="145" t="str">
        <f>'HX3.5 Editor NEU'!E69</f>
        <v>Lower GM Layer 2 Harmonic</v>
      </c>
      <c r="F241" s="49" t="s">
        <v>2116</v>
      </c>
      <c r="G241" s="7">
        <v>5</v>
      </c>
      <c r="H241" t="str">
        <f t="shared" si="15"/>
        <v xml:space="preserve">  ta_gml, // #1237 Lower GM Layer 2 Harmonic</v>
      </c>
      <c r="I241" t="str">
        <f t="shared" si="17"/>
        <v xml:space="preserve">  5, // #1237 Lower GM Layer 2 Harmonic</v>
      </c>
      <c r="N241" s="35"/>
      <c r="O241" s="38"/>
    </row>
    <row r="242" spans="1:15" x14ac:dyDescent="0.2">
      <c r="A242" s="44">
        <f t="shared" si="18"/>
        <v>238</v>
      </c>
      <c r="C242" s="44">
        <f t="shared" si="14"/>
        <v>1238</v>
      </c>
      <c r="E242" s="145" t="str">
        <f>'HX3.5 Editor NEU'!E70</f>
        <v>Lower GM Layer 2 Detune</v>
      </c>
      <c r="F242" s="49" t="s">
        <v>2116</v>
      </c>
      <c r="G242" s="7">
        <v>15</v>
      </c>
      <c r="H242" t="str">
        <f t="shared" si="15"/>
        <v xml:space="preserve">  ta_gml, // #1238 Lower GM Layer 2 Detune</v>
      </c>
      <c r="I242" t="str">
        <f t="shared" si="17"/>
        <v xml:space="preserve">  15, // #1238 Lower GM Layer 2 Detune</v>
      </c>
      <c r="N242" s="35"/>
      <c r="O242" s="38"/>
    </row>
    <row r="243" spans="1:15" x14ac:dyDescent="0.2">
      <c r="A243" s="44">
        <f t="shared" si="18"/>
        <v>239</v>
      </c>
      <c r="C243" s="44">
        <f t="shared" si="14"/>
        <v>1239</v>
      </c>
      <c r="F243" s="38" t="s">
        <v>828</v>
      </c>
      <c r="G243" s="7">
        <v>0</v>
      </c>
      <c r="H243" t="str">
        <f t="shared" si="15"/>
        <v xml:space="preserve">  ta_none, // #1239 </v>
      </c>
      <c r="I243" t="str">
        <f t="shared" si="17"/>
        <v xml:space="preserve">  0, // #1239 </v>
      </c>
      <c r="N243" s="35"/>
      <c r="O243" s="38"/>
    </row>
    <row r="244" spans="1:15" x14ac:dyDescent="0.2">
      <c r="A244" s="44">
        <f t="shared" si="18"/>
        <v>240</v>
      </c>
      <c r="B244" s="59"/>
      <c r="C244" s="60">
        <f t="shared" si="14"/>
        <v>1240</v>
      </c>
      <c r="E244" s="144" t="str">
        <f>'HX3.5 Editor NEU'!E96</f>
        <v>Pedal GM Layer 1 Voice</v>
      </c>
      <c r="F244" s="49" t="s">
        <v>2114</v>
      </c>
      <c r="G244" s="7">
        <v>126</v>
      </c>
      <c r="H244" t="str">
        <f t="shared" si="15"/>
        <v xml:space="preserve">  ta_gmp_v0, // #1240 Pedal GM Layer 1 Voice</v>
      </c>
      <c r="I244" t="str">
        <f t="shared" si="17"/>
        <v xml:space="preserve">  126, // #1240 Pedal GM Layer 1 Voice</v>
      </c>
      <c r="N244" s="35"/>
      <c r="O244" s="38"/>
    </row>
    <row r="245" spans="1:15" x14ac:dyDescent="0.2">
      <c r="A245" s="44">
        <f t="shared" si="18"/>
        <v>241</v>
      </c>
      <c r="C245" s="44">
        <f t="shared" si="14"/>
        <v>1241</v>
      </c>
      <c r="E245" s="144" t="str">
        <f>'HX3.5 Editor NEU'!E97</f>
        <v>Pedal GM Layer 1 Level</v>
      </c>
      <c r="F245" s="49" t="s">
        <v>2118</v>
      </c>
      <c r="G245" s="7">
        <v>127</v>
      </c>
      <c r="H245" t="str">
        <f t="shared" si="15"/>
        <v xml:space="preserve">  ta_gmp, // #1241 Pedal GM Layer 1 Level</v>
      </c>
      <c r="I245" t="str">
        <f t="shared" si="17"/>
        <v xml:space="preserve">  127, // #1241 Pedal GM Layer 1 Level</v>
      </c>
      <c r="N245" s="35"/>
      <c r="O245" s="38"/>
    </row>
    <row r="246" spans="1:15" x14ac:dyDescent="0.2">
      <c r="A246" s="44">
        <f t="shared" si="18"/>
        <v>242</v>
      </c>
      <c r="C246" s="44">
        <f t="shared" ref="C246:C259" si="19">C245+1</f>
        <v>1242</v>
      </c>
      <c r="E246" s="144" t="str">
        <f>'HX3.5 Editor NEU'!E98</f>
        <v>Pedal GM Layer 1 Harmonic</v>
      </c>
      <c r="F246" s="49" t="s">
        <v>2118</v>
      </c>
      <c r="G246" s="7">
        <v>5</v>
      </c>
      <c r="H246" t="str">
        <f t="shared" si="15"/>
        <v xml:space="preserve">  ta_gmp, // #1242 Pedal GM Layer 1 Harmonic</v>
      </c>
      <c r="I246" t="str">
        <f t="shared" si="17"/>
        <v xml:space="preserve">  5, // #1242 Pedal GM Layer 1 Harmonic</v>
      </c>
      <c r="N246" s="35"/>
      <c r="O246" s="38"/>
    </row>
    <row r="247" spans="1:15" x14ac:dyDescent="0.2">
      <c r="A247" s="44">
        <f t="shared" si="18"/>
        <v>243</v>
      </c>
      <c r="C247" s="44">
        <f t="shared" si="19"/>
        <v>1243</v>
      </c>
      <c r="E247" s="144" t="str">
        <f>'HX3.5 Editor NEU'!E99</f>
        <v>Pedal GM Layer 2 Voice</v>
      </c>
      <c r="F247" s="49" t="s">
        <v>2119</v>
      </c>
      <c r="G247" s="7">
        <v>126</v>
      </c>
      <c r="H247" t="str">
        <f t="shared" si="15"/>
        <v xml:space="preserve">  ta_gmp_v1, // #1243 Pedal GM Layer 2 Voice</v>
      </c>
      <c r="I247" t="str">
        <f t="shared" si="17"/>
        <v xml:space="preserve">  126, // #1243 Pedal GM Layer 2 Voice</v>
      </c>
    </row>
    <row r="248" spans="1:15" x14ac:dyDescent="0.2">
      <c r="A248" s="44">
        <f t="shared" si="18"/>
        <v>244</v>
      </c>
      <c r="C248" s="44">
        <f t="shared" si="19"/>
        <v>1244</v>
      </c>
      <c r="E248" s="144" t="str">
        <f>'HX3.5 Editor NEU'!E100</f>
        <v>Pedal GM Layer 2 Level</v>
      </c>
      <c r="F248" s="49" t="s">
        <v>2118</v>
      </c>
      <c r="G248" s="7">
        <v>127</v>
      </c>
      <c r="H248" t="str">
        <f t="shared" si="15"/>
        <v xml:space="preserve">  ta_gmp, // #1244 Pedal GM Layer 2 Level</v>
      </c>
      <c r="I248" t="str">
        <f t="shared" si="17"/>
        <v xml:space="preserve">  127, // #1244 Pedal GM Layer 2 Level</v>
      </c>
    </row>
    <row r="249" spans="1:15" x14ac:dyDescent="0.2">
      <c r="A249" s="44">
        <f t="shared" si="18"/>
        <v>245</v>
      </c>
      <c r="C249" s="44">
        <f t="shared" si="19"/>
        <v>1245</v>
      </c>
      <c r="E249" s="144" t="str">
        <f>'HX3.5 Editor NEU'!E101</f>
        <v>Pedal GM Layer 2 Harmonic</v>
      </c>
      <c r="F249" s="49" t="s">
        <v>2118</v>
      </c>
      <c r="G249" s="7">
        <v>5</v>
      </c>
      <c r="H249" t="str">
        <f t="shared" si="15"/>
        <v xml:space="preserve">  ta_gmp, // #1245 Pedal GM Layer 2 Harmonic</v>
      </c>
      <c r="I249" t="str">
        <f t="shared" si="17"/>
        <v xml:space="preserve">  5, // #1245 Pedal GM Layer 2 Harmonic</v>
      </c>
    </row>
    <row r="250" spans="1:15" x14ac:dyDescent="0.2">
      <c r="A250" s="44">
        <f t="shared" si="18"/>
        <v>246</v>
      </c>
      <c r="C250" s="44">
        <f t="shared" si="19"/>
        <v>1246</v>
      </c>
      <c r="E250" s="144" t="str">
        <f>'HX3.5 Editor NEU'!E102</f>
        <v>Pedal GM Layer 2 Detune</v>
      </c>
      <c r="F250" s="49" t="s">
        <v>2118</v>
      </c>
      <c r="G250" s="7">
        <v>15</v>
      </c>
      <c r="H250" t="str">
        <f t="shared" si="15"/>
        <v xml:space="preserve">  ta_gmp, // #1246 Pedal GM Layer 2 Detune</v>
      </c>
      <c r="I250" t="str">
        <f t="shared" si="17"/>
        <v xml:space="preserve">  15, // #1246 Pedal GM Layer 2 Detune</v>
      </c>
    </row>
    <row r="251" spans="1:15" x14ac:dyDescent="0.2">
      <c r="A251" s="44">
        <f t="shared" si="18"/>
        <v>247</v>
      </c>
      <c r="C251" s="44">
        <f t="shared" si="19"/>
        <v>1247</v>
      </c>
      <c r="F251" s="38" t="s">
        <v>828</v>
      </c>
      <c r="G251" s="7">
        <v>0</v>
      </c>
      <c r="H251" t="str">
        <f t="shared" si="15"/>
        <v xml:space="preserve">  ta_none, // #1247 </v>
      </c>
      <c r="I251" t="str">
        <f t="shared" si="17"/>
        <v xml:space="preserve">  0, // #1247 </v>
      </c>
      <c r="N251" s="33"/>
      <c r="O251" s="38"/>
    </row>
    <row r="252" spans="1:15" x14ac:dyDescent="0.2">
      <c r="A252" s="44">
        <f t="shared" si="18"/>
        <v>248</v>
      </c>
      <c r="C252" s="44">
        <f t="shared" si="19"/>
        <v>1248</v>
      </c>
      <c r="E252" s="45" t="s">
        <v>3263</v>
      </c>
      <c r="F252" s="38" t="s">
        <v>828</v>
      </c>
      <c r="G252" s="7">
        <v>0</v>
      </c>
      <c r="H252" t="str">
        <f t="shared" ref="H252:H254" si="20">CONCATENATE("  ",F252,", // #",C252," ",E252)</f>
        <v xml:space="preserve">  ta_none, // #1248 (DB Rotary Live Speaker Throb Amount)</v>
      </c>
      <c r="I252" t="str">
        <f t="shared" ref="I252:I254" si="21">CONCATENATE("  ",G252,", // #",C252," ",E252)</f>
        <v xml:space="preserve">  0, // #1248 (DB Rotary Live Speaker Throb Amount)</v>
      </c>
      <c r="N252" s="33"/>
      <c r="O252" s="38"/>
    </row>
    <row r="253" spans="1:15" x14ac:dyDescent="0.2">
      <c r="A253" s="44">
        <f t="shared" si="18"/>
        <v>249</v>
      </c>
      <c r="C253" s="44">
        <f t="shared" si="19"/>
        <v>1249</v>
      </c>
      <c r="E253" s="45" t="s">
        <v>3264</v>
      </c>
      <c r="F253" s="38" t="s">
        <v>828</v>
      </c>
      <c r="G253" s="7">
        <v>0</v>
      </c>
      <c r="H253" t="str">
        <f t="shared" si="20"/>
        <v xml:space="preserve">  ta_none, // #1249 (DB Rotary Live Speaker Spread)</v>
      </c>
      <c r="I253" t="str">
        <f t="shared" si="21"/>
        <v xml:space="preserve">  0, // #1249 (DB Rotary Live Speaker Spread)</v>
      </c>
      <c r="N253" s="33"/>
      <c r="O253" s="38"/>
    </row>
    <row r="254" spans="1:15" x14ac:dyDescent="0.2">
      <c r="A254" s="44">
        <f t="shared" si="18"/>
        <v>250</v>
      </c>
      <c r="C254" s="44">
        <f t="shared" si="19"/>
        <v>1250</v>
      </c>
      <c r="E254" s="45" t="s">
        <v>3265</v>
      </c>
      <c r="F254" s="38" t="s">
        <v>828</v>
      </c>
      <c r="G254" s="7">
        <v>0</v>
      </c>
      <c r="H254" t="str">
        <f t="shared" si="20"/>
        <v xml:space="preserve">  ta_none, // #1250 (DB Remap Rotary Speaker Balance)</v>
      </c>
      <c r="I254" t="str">
        <f t="shared" si="21"/>
        <v xml:space="preserve">  0, // #1250 (DB Remap Rotary Speaker Balance)</v>
      </c>
      <c r="N254" s="33"/>
      <c r="O254" s="38"/>
    </row>
    <row r="255" spans="1:15" x14ac:dyDescent="0.2">
      <c r="A255" s="44">
        <f t="shared" si="18"/>
        <v>251</v>
      </c>
      <c r="C255" s="44">
        <f t="shared" si="19"/>
        <v>1251</v>
      </c>
      <c r="F255" s="38" t="s">
        <v>828</v>
      </c>
      <c r="G255" s="7">
        <v>0</v>
      </c>
      <c r="H255" t="str">
        <f t="shared" ref="H255:H257" si="22">CONCATENATE("  ",F255,", // #",C255," ",E255)</f>
        <v xml:space="preserve">  ta_none, // #1251 </v>
      </c>
      <c r="I255" t="str">
        <f t="shared" ref="I255:I257" si="23">CONCATENATE("  ",G255,", // #",C255," ",E255)</f>
        <v xml:space="preserve">  0, // #1251 </v>
      </c>
      <c r="N255" s="8"/>
      <c r="O255" s="38"/>
    </row>
    <row r="256" spans="1:15" x14ac:dyDescent="0.2">
      <c r="A256" s="44">
        <f t="shared" si="18"/>
        <v>252</v>
      </c>
      <c r="C256" s="44">
        <f t="shared" si="19"/>
        <v>1252</v>
      </c>
      <c r="F256" s="38" t="s">
        <v>828</v>
      </c>
      <c r="G256" s="7">
        <v>0</v>
      </c>
      <c r="H256" t="str">
        <f t="shared" si="22"/>
        <v xml:space="preserve">  ta_none, // #1252 </v>
      </c>
      <c r="I256" t="str">
        <f t="shared" si="23"/>
        <v xml:space="preserve">  0, // #1252 </v>
      </c>
      <c r="N256" s="33"/>
      <c r="O256" s="38"/>
    </row>
    <row r="257" spans="1:15" x14ac:dyDescent="0.2">
      <c r="A257" s="44">
        <f t="shared" si="18"/>
        <v>253</v>
      </c>
      <c r="C257" s="44">
        <f t="shared" si="19"/>
        <v>1253</v>
      </c>
      <c r="F257" s="38" t="s">
        <v>828</v>
      </c>
      <c r="G257" s="7">
        <v>0</v>
      </c>
      <c r="H257" t="str">
        <f t="shared" si="22"/>
        <v xml:space="preserve">  ta_none, // #1253 </v>
      </c>
      <c r="I257" t="str">
        <f t="shared" si="23"/>
        <v xml:space="preserve">  0, // #1253 </v>
      </c>
      <c r="N257" s="8"/>
      <c r="O257" s="38"/>
    </row>
    <row r="258" spans="1:15" x14ac:dyDescent="0.2">
      <c r="A258" s="44">
        <f t="shared" si="18"/>
        <v>254</v>
      </c>
      <c r="C258" s="44">
        <f t="shared" si="19"/>
        <v>1254</v>
      </c>
      <c r="F258" s="38" t="s">
        <v>828</v>
      </c>
      <c r="G258" s="7">
        <v>0</v>
      </c>
      <c r="H258" t="str">
        <f t="shared" si="15"/>
        <v xml:space="preserve">  ta_none, // #1254 </v>
      </c>
      <c r="I258" t="str">
        <f t="shared" si="17"/>
        <v xml:space="preserve">  0, // #1254 </v>
      </c>
      <c r="N258" s="8"/>
      <c r="O258" s="38"/>
    </row>
    <row r="259" spans="1:15" x14ac:dyDescent="0.2">
      <c r="A259" s="44">
        <f>A258+1</f>
        <v>255</v>
      </c>
      <c r="C259" s="44">
        <f t="shared" si="19"/>
        <v>1255</v>
      </c>
      <c r="F259" s="38" t="s">
        <v>828</v>
      </c>
      <c r="G259" s="7">
        <v>0</v>
      </c>
      <c r="H259" t="str">
        <f>CONCATENATE("  ",F259,", // #",C259," ",E259)</f>
        <v xml:space="preserve">  ta_none, // #1255 </v>
      </c>
      <c r="I259" t="str">
        <f t="shared" si="17"/>
        <v xml:space="preserve">  0, // #1255 </v>
      </c>
      <c r="N259" s="8"/>
      <c r="O259" s="38"/>
    </row>
    <row r="260" spans="1:15" x14ac:dyDescent="0.2">
      <c r="A260" s="336">
        <v>256</v>
      </c>
      <c r="B260" s="336">
        <v>0</v>
      </c>
      <c r="C260" s="336">
        <v>1256</v>
      </c>
      <c r="D260" s="337"/>
      <c r="E260" s="64"/>
      <c r="F260" s="65" t="s">
        <v>828</v>
      </c>
      <c r="G260" s="7">
        <v>0</v>
      </c>
      <c r="H260" s="66" t="str">
        <f t="shared" ref="H260:H323" si="24">CONCATENATE("  ",F260,", // #",C260," ",E260)</f>
        <v xml:space="preserve">  ta_none, // #1256 </v>
      </c>
      <c r="I260" t="str">
        <f t="shared" si="17"/>
        <v xml:space="preserve">  0, // #1256 </v>
      </c>
      <c r="N260" s="8"/>
      <c r="O260" s="38"/>
    </row>
    <row r="261" spans="1:15" x14ac:dyDescent="0.2">
      <c r="A261" s="44">
        <f>A260+1</f>
        <v>257</v>
      </c>
      <c r="B261" s="44">
        <v>1</v>
      </c>
      <c r="C261" s="44">
        <f>C260+1</f>
        <v>1257</v>
      </c>
      <c r="D261" s="51"/>
      <c r="E261" s="33"/>
      <c r="F261" s="38" t="s">
        <v>828</v>
      </c>
      <c r="G261" s="7">
        <v>0</v>
      </c>
      <c r="H261" t="str">
        <f t="shared" si="24"/>
        <v xml:space="preserve">  ta_none, // #1257 </v>
      </c>
      <c r="I261" t="str">
        <f t="shared" ref="I261:I324" si="25">CONCATENATE("  ",G261,", // #",C261," ",E261)</f>
        <v xml:space="preserve">  0, // #1257 </v>
      </c>
      <c r="N261" s="33"/>
      <c r="O261" s="38"/>
    </row>
    <row r="262" spans="1:15" x14ac:dyDescent="0.2">
      <c r="A262" s="44">
        <f t="shared" ref="A262:A325" si="26">A261+1</f>
        <v>258</v>
      </c>
      <c r="B262" s="44">
        <v>2</v>
      </c>
      <c r="C262" s="44">
        <f t="shared" ref="C262:C325" si="27">C261+1</f>
        <v>1258</v>
      </c>
      <c r="D262" s="51"/>
      <c r="E262" s="33"/>
      <c r="F262" s="38" t="s">
        <v>828</v>
      </c>
      <c r="G262" s="7">
        <v>0</v>
      </c>
      <c r="H262" t="str">
        <f t="shared" si="24"/>
        <v xml:space="preserve">  ta_none, // #1258 </v>
      </c>
      <c r="I262" t="str">
        <f t="shared" si="25"/>
        <v xml:space="preserve">  0, // #1258 </v>
      </c>
      <c r="N262" s="33"/>
      <c r="O262" s="38"/>
    </row>
    <row r="263" spans="1:15" x14ac:dyDescent="0.2">
      <c r="A263" s="44">
        <f t="shared" si="26"/>
        <v>259</v>
      </c>
      <c r="B263" s="44">
        <v>3</v>
      </c>
      <c r="C263" s="44">
        <f t="shared" si="27"/>
        <v>1259</v>
      </c>
      <c r="D263" s="51"/>
      <c r="E263" s="33"/>
      <c r="F263" s="38" t="s">
        <v>828</v>
      </c>
      <c r="G263" s="7">
        <v>0</v>
      </c>
      <c r="H263" t="str">
        <f t="shared" si="24"/>
        <v xml:space="preserve">  ta_none, // #1259 </v>
      </c>
      <c r="I263" t="str">
        <f t="shared" si="25"/>
        <v xml:space="preserve">  0, // #1259 </v>
      </c>
      <c r="N263" s="8"/>
      <c r="O263" s="38"/>
    </row>
    <row r="264" spans="1:15" x14ac:dyDescent="0.2">
      <c r="A264" s="44">
        <f t="shared" si="26"/>
        <v>260</v>
      </c>
      <c r="B264" s="44">
        <v>4</v>
      </c>
      <c r="C264" s="44">
        <f t="shared" si="27"/>
        <v>1260</v>
      </c>
      <c r="D264" s="51"/>
      <c r="E264" s="33"/>
      <c r="F264" s="38" t="s">
        <v>828</v>
      </c>
      <c r="G264" s="7">
        <v>0</v>
      </c>
      <c r="H264" t="str">
        <f t="shared" si="24"/>
        <v xml:space="preserve">  ta_none, // #1260 </v>
      </c>
      <c r="I264" t="str">
        <f t="shared" si="25"/>
        <v xml:space="preserve">  0, // #1260 </v>
      </c>
      <c r="N264" s="33"/>
      <c r="O264" s="38"/>
    </row>
    <row r="265" spans="1:15" x14ac:dyDescent="0.2">
      <c r="A265" s="44">
        <f t="shared" si="26"/>
        <v>261</v>
      </c>
      <c r="B265" s="44">
        <v>5</v>
      </c>
      <c r="C265" s="44">
        <f t="shared" si="27"/>
        <v>1261</v>
      </c>
      <c r="D265" s="51"/>
      <c r="E265" s="33"/>
      <c r="F265" s="38" t="s">
        <v>828</v>
      </c>
      <c r="G265" s="7">
        <v>0</v>
      </c>
      <c r="H265" t="str">
        <f t="shared" si="24"/>
        <v xml:space="preserve">  ta_none, // #1261 </v>
      </c>
      <c r="I265" t="str">
        <f t="shared" si="25"/>
        <v xml:space="preserve">  0, // #1261 </v>
      </c>
      <c r="N265" s="8"/>
      <c r="O265" s="38"/>
    </row>
    <row r="266" spans="1:15" x14ac:dyDescent="0.2">
      <c r="A266" s="44">
        <f t="shared" si="26"/>
        <v>262</v>
      </c>
      <c r="B266" s="44">
        <v>6</v>
      </c>
      <c r="C266" s="44">
        <f t="shared" si="27"/>
        <v>1262</v>
      </c>
      <c r="D266" s="51"/>
      <c r="E266" s="33"/>
      <c r="F266" s="38" t="s">
        <v>828</v>
      </c>
      <c r="G266" s="7">
        <v>0</v>
      </c>
      <c r="H266" t="str">
        <f t="shared" si="24"/>
        <v xml:space="preserve">  ta_none, // #1262 </v>
      </c>
      <c r="I266" t="str">
        <f t="shared" si="25"/>
        <v xml:space="preserve">  0, // #1262 </v>
      </c>
      <c r="N266" s="8"/>
      <c r="O266" s="38"/>
    </row>
    <row r="267" spans="1:15" x14ac:dyDescent="0.2">
      <c r="A267" s="44">
        <f t="shared" si="26"/>
        <v>263</v>
      </c>
      <c r="B267" s="44">
        <v>7</v>
      </c>
      <c r="C267" s="44">
        <f t="shared" si="27"/>
        <v>1263</v>
      </c>
      <c r="D267" s="51"/>
      <c r="E267" s="33"/>
      <c r="F267" s="38" t="s">
        <v>828</v>
      </c>
      <c r="G267" s="7">
        <v>0</v>
      </c>
      <c r="H267" t="str">
        <f t="shared" si="24"/>
        <v xml:space="preserve">  ta_none, // #1263 </v>
      </c>
      <c r="I267" t="str">
        <f t="shared" si="25"/>
        <v xml:space="preserve">  0, // #1263 </v>
      </c>
      <c r="N267" s="8"/>
      <c r="O267" s="38"/>
    </row>
    <row r="268" spans="1:15" x14ac:dyDescent="0.2">
      <c r="A268" s="60">
        <f t="shared" si="26"/>
        <v>264</v>
      </c>
      <c r="B268" s="60">
        <v>8</v>
      </c>
      <c r="C268" s="60">
        <f t="shared" si="27"/>
        <v>1264</v>
      </c>
      <c r="D268" s="51"/>
      <c r="E268" s="47" t="s">
        <v>524</v>
      </c>
      <c r="F268" s="38" t="s">
        <v>829</v>
      </c>
      <c r="G268" s="7">
        <v>5</v>
      </c>
      <c r="H268" t="str">
        <f t="shared" si="24"/>
        <v xml:space="preserve">  ta_vib, // #1264 Vibrato Knob</v>
      </c>
      <c r="I268" t="str">
        <f t="shared" si="25"/>
        <v xml:space="preserve">  5, // #1264 Vibrato Knob</v>
      </c>
      <c r="N268" s="33"/>
      <c r="O268" s="38"/>
    </row>
    <row r="269" spans="1:15" x14ac:dyDescent="0.2">
      <c r="A269" s="44">
        <f t="shared" si="26"/>
        <v>265</v>
      </c>
      <c r="B269" s="44">
        <v>9</v>
      </c>
      <c r="C269" s="44">
        <f t="shared" si="27"/>
        <v>1265</v>
      </c>
      <c r="D269" s="51"/>
      <c r="E269" s="73" t="s">
        <v>2199</v>
      </c>
      <c r="F269" s="38" t="s">
        <v>828</v>
      </c>
      <c r="G269" s="7">
        <v>2</v>
      </c>
      <c r="H269" t="str">
        <f t="shared" si="24"/>
        <v xml:space="preserve">  ta_none, // #1265 Organ Model (OSC)</v>
      </c>
      <c r="I269" t="str">
        <f t="shared" si="25"/>
        <v xml:space="preserve">  2, // #1265 Organ Model (OSC)</v>
      </c>
      <c r="N269" s="33"/>
      <c r="O269" s="38"/>
    </row>
    <row r="270" spans="1:15" x14ac:dyDescent="0.2">
      <c r="A270" s="155">
        <f t="shared" si="26"/>
        <v>266</v>
      </c>
      <c r="B270" s="155">
        <v>10</v>
      </c>
      <c r="C270" s="155">
        <f t="shared" si="27"/>
        <v>1266</v>
      </c>
      <c r="D270" s="157"/>
      <c r="E270" s="73" t="s">
        <v>1702</v>
      </c>
      <c r="F270" s="38" t="s">
        <v>828</v>
      </c>
      <c r="G270" s="7">
        <v>7</v>
      </c>
      <c r="H270" t="str">
        <f t="shared" si="24"/>
        <v xml:space="preserve">  ta_none, // #1266 Generator Model Knob</v>
      </c>
      <c r="I270" t="str">
        <f t="shared" si="25"/>
        <v xml:space="preserve">  7, // #1266 Generator Model Knob</v>
      </c>
      <c r="N270" s="8"/>
      <c r="O270" s="38"/>
    </row>
    <row r="271" spans="1:15" x14ac:dyDescent="0.2">
      <c r="A271" s="44">
        <f t="shared" si="26"/>
        <v>267</v>
      </c>
      <c r="B271" s="44">
        <v>11</v>
      </c>
      <c r="C271" s="44">
        <f t="shared" si="27"/>
        <v>1267</v>
      </c>
      <c r="D271" s="51"/>
      <c r="E271" s="73" t="s">
        <v>1701</v>
      </c>
      <c r="F271" s="38" t="s">
        <v>1694</v>
      </c>
      <c r="G271" s="7">
        <v>4</v>
      </c>
      <c r="H271" t="str">
        <f t="shared" si="24"/>
        <v xml:space="preserve">  ta_gating, // #1267 Gating (Keying) Knob</v>
      </c>
      <c r="I271" t="str">
        <f t="shared" si="25"/>
        <v xml:space="preserve">  4, // #1267 Gating (Keying) Knob</v>
      </c>
      <c r="N271" s="8"/>
      <c r="O271" s="38"/>
    </row>
    <row r="272" spans="1:15" x14ac:dyDescent="0.2">
      <c r="A272" s="44">
        <f t="shared" si="26"/>
        <v>268</v>
      </c>
      <c r="B272" s="44">
        <v>12</v>
      </c>
      <c r="C272" s="44">
        <f t="shared" si="27"/>
        <v>1268</v>
      </c>
      <c r="D272" s="51"/>
      <c r="E272" s="46" t="s">
        <v>704</v>
      </c>
      <c r="F272" s="38" t="s">
        <v>843</v>
      </c>
      <c r="G272" s="7">
        <v>99</v>
      </c>
      <c r="H272" t="str">
        <f t="shared" si="24"/>
        <v xml:space="preserve">  ta_cpn, // #1268 Overall Preset (Temp)</v>
      </c>
      <c r="I272" t="str">
        <f t="shared" si="25"/>
        <v xml:space="preserve">  99, // #1268 Overall Preset (Temp)</v>
      </c>
      <c r="N272" s="8"/>
      <c r="O272" s="38"/>
    </row>
    <row r="273" spans="1:15" x14ac:dyDescent="0.2">
      <c r="A273" s="44">
        <f t="shared" si="26"/>
        <v>269</v>
      </c>
      <c r="B273" s="44">
        <v>13</v>
      </c>
      <c r="C273" s="44">
        <f t="shared" si="27"/>
        <v>1269</v>
      </c>
      <c r="D273" s="51"/>
      <c r="E273" s="45" t="s">
        <v>525</v>
      </c>
      <c r="F273" s="38" t="s">
        <v>844</v>
      </c>
      <c r="G273" s="7">
        <v>15</v>
      </c>
      <c r="H273" t="str">
        <f t="shared" si="24"/>
        <v xml:space="preserve">  ta_vn_u, // #1269 Upper Voice</v>
      </c>
      <c r="I273" t="str">
        <f t="shared" si="25"/>
        <v xml:space="preserve">  15, // #1269 Upper Voice</v>
      </c>
      <c r="N273" s="8"/>
      <c r="O273" s="38"/>
    </row>
    <row r="274" spans="1:15" x14ac:dyDescent="0.2">
      <c r="A274" s="44">
        <f t="shared" si="26"/>
        <v>270</v>
      </c>
      <c r="B274" s="44">
        <v>14</v>
      </c>
      <c r="C274" s="44">
        <f t="shared" si="27"/>
        <v>1270</v>
      </c>
      <c r="D274" s="51"/>
      <c r="E274" s="45" t="s">
        <v>526</v>
      </c>
      <c r="F274" s="38" t="s">
        <v>845</v>
      </c>
      <c r="G274" s="7">
        <v>15</v>
      </c>
      <c r="H274" t="str">
        <f t="shared" si="24"/>
        <v xml:space="preserve">  ta_vn_l, // #1270 Lower Voice</v>
      </c>
      <c r="I274" t="str">
        <f t="shared" si="25"/>
        <v xml:space="preserve">  15, // #1270 Lower Voice</v>
      </c>
      <c r="N274" s="8"/>
      <c r="O274" s="38"/>
    </row>
    <row r="275" spans="1:15" x14ac:dyDescent="0.2">
      <c r="A275" s="44">
        <f t="shared" si="26"/>
        <v>271</v>
      </c>
      <c r="B275" s="44">
        <v>15</v>
      </c>
      <c r="C275" s="44">
        <f t="shared" si="27"/>
        <v>1271</v>
      </c>
      <c r="D275" s="51"/>
      <c r="E275" s="45" t="s">
        <v>527</v>
      </c>
      <c r="F275" s="38" t="s">
        <v>846</v>
      </c>
      <c r="G275" s="7">
        <v>15</v>
      </c>
      <c r="H275" t="str">
        <f t="shared" si="24"/>
        <v xml:space="preserve">  ta_vn_p, // #1271 Pedal Voice</v>
      </c>
      <c r="I275" t="str">
        <f t="shared" si="25"/>
        <v xml:space="preserve">  15, // #1271 Pedal Voice</v>
      </c>
      <c r="N275" s="8"/>
      <c r="O275" s="38"/>
    </row>
    <row r="276" spans="1:15" x14ac:dyDescent="0.2">
      <c r="A276" s="60">
        <f t="shared" si="26"/>
        <v>272</v>
      </c>
      <c r="B276" s="60">
        <v>16</v>
      </c>
      <c r="C276" s="60">
        <f t="shared" si="27"/>
        <v>1272</v>
      </c>
      <c r="D276" s="51"/>
      <c r="E276" s="48" t="s">
        <v>705</v>
      </c>
      <c r="F276" s="38" t="s">
        <v>1694</v>
      </c>
      <c r="G276" s="7">
        <v>127</v>
      </c>
      <c r="H276" t="str">
        <f t="shared" si="24"/>
        <v xml:space="preserve">  ta_gating, // #1272 Level Busbar 16</v>
      </c>
      <c r="I276" t="str">
        <f t="shared" si="25"/>
        <v xml:space="preserve">  127, // #1272 Level Busbar 16</v>
      </c>
      <c r="N276" s="8"/>
      <c r="O276" s="38"/>
    </row>
    <row r="277" spans="1:15" x14ac:dyDescent="0.2">
      <c r="A277" s="44">
        <f t="shared" si="26"/>
        <v>273</v>
      </c>
      <c r="B277" s="44">
        <v>17</v>
      </c>
      <c r="C277" s="44">
        <f t="shared" si="27"/>
        <v>1273</v>
      </c>
      <c r="D277" s="51"/>
      <c r="E277" s="48" t="s">
        <v>706</v>
      </c>
      <c r="F277" s="38" t="s">
        <v>1694</v>
      </c>
      <c r="G277" s="7">
        <v>127</v>
      </c>
      <c r="H277" t="str">
        <f t="shared" si="24"/>
        <v xml:space="preserve">  ta_gating, // #1273 Level Busbar 5 1/3</v>
      </c>
      <c r="I277" t="str">
        <f t="shared" si="25"/>
        <v xml:space="preserve">  127, // #1273 Level Busbar 5 1/3</v>
      </c>
      <c r="N277" s="33"/>
      <c r="O277" s="38"/>
    </row>
    <row r="278" spans="1:15" x14ac:dyDescent="0.2">
      <c r="A278" s="44">
        <f t="shared" si="26"/>
        <v>274</v>
      </c>
      <c r="B278" s="44">
        <v>18</v>
      </c>
      <c r="C278" s="44">
        <f t="shared" si="27"/>
        <v>1274</v>
      </c>
      <c r="D278" s="51"/>
      <c r="E278" s="48" t="s">
        <v>238</v>
      </c>
      <c r="F278" s="38" t="s">
        <v>1694</v>
      </c>
      <c r="G278" s="7">
        <v>127</v>
      </c>
      <c r="H278" t="str">
        <f t="shared" si="24"/>
        <v xml:space="preserve">  ta_gating, // #1274 Level Busbar 8</v>
      </c>
      <c r="I278" t="str">
        <f t="shared" si="25"/>
        <v xml:space="preserve">  127, // #1274 Level Busbar 8</v>
      </c>
      <c r="N278" s="33"/>
      <c r="O278" s="38"/>
    </row>
    <row r="279" spans="1:15" x14ac:dyDescent="0.2">
      <c r="A279" s="44">
        <f t="shared" si="26"/>
        <v>275</v>
      </c>
      <c r="B279" s="44">
        <v>19</v>
      </c>
      <c r="C279" s="44">
        <f t="shared" si="27"/>
        <v>1275</v>
      </c>
      <c r="D279" s="51"/>
      <c r="E279" s="48" t="s">
        <v>237</v>
      </c>
      <c r="F279" s="38" t="s">
        <v>1694</v>
      </c>
      <c r="G279" s="7">
        <v>127</v>
      </c>
      <c r="H279" t="str">
        <f t="shared" si="24"/>
        <v xml:space="preserve">  ta_gating, // #1275 Level Busbar 4</v>
      </c>
      <c r="I279" t="str">
        <f t="shared" si="25"/>
        <v xml:space="preserve">  127, // #1275 Level Busbar 4</v>
      </c>
      <c r="N279" s="8"/>
      <c r="O279" s="38"/>
    </row>
    <row r="280" spans="1:15" x14ac:dyDescent="0.2">
      <c r="A280" s="44">
        <f t="shared" si="26"/>
        <v>276</v>
      </c>
      <c r="B280" s="44">
        <v>20</v>
      </c>
      <c r="C280" s="44">
        <f t="shared" si="27"/>
        <v>1276</v>
      </c>
      <c r="D280" s="51"/>
      <c r="E280" s="48" t="s">
        <v>707</v>
      </c>
      <c r="F280" s="38" t="s">
        <v>1694</v>
      </c>
      <c r="G280" s="7">
        <v>127</v>
      </c>
      <c r="H280" t="str">
        <f t="shared" si="24"/>
        <v xml:space="preserve">  ta_gating, // #1276 Level Busbar 2 2/3</v>
      </c>
      <c r="I280" t="str">
        <f t="shared" si="25"/>
        <v xml:space="preserve">  127, // #1276 Level Busbar 2 2/3</v>
      </c>
      <c r="N280" s="8"/>
      <c r="O280" s="38"/>
    </row>
    <row r="281" spans="1:15" x14ac:dyDescent="0.2">
      <c r="A281" s="44">
        <f t="shared" si="26"/>
        <v>277</v>
      </c>
      <c r="B281" s="44">
        <v>21</v>
      </c>
      <c r="C281" s="44">
        <f t="shared" si="27"/>
        <v>1277</v>
      </c>
      <c r="D281" s="51"/>
      <c r="E281" s="48" t="s">
        <v>236</v>
      </c>
      <c r="F281" s="38" t="s">
        <v>1694</v>
      </c>
      <c r="G281" s="7">
        <v>127</v>
      </c>
      <c r="H281" t="str">
        <f t="shared" si="24"/>
        <v xml:space="preserve">  ta_gating, // #1277 Level Busbar 2</v>
      </c>
      <c r="I281" t="str">
        <f t="shared" si="25"/>
        <v xml:space="preserve">  127, // #1277 Level Busbar 2</v>
      </c>
      <c r="N281" s="8"/>
      <c r="O281" s="38"/>
    </row>
    <row r="282" spans="1:15" x14ac:dyDescent="0.2">
      <c r="A282" s="44">
        <f t="shared" si="26"/>
        <v>278</v>
      </c>
      <c r="B282" s="44">
        <v>22</v>
      </c>
      <c r="C282" s="44">
        <f t="shared" si="27"/>
        <v>1278</v>
      </c>
      <c r="D282" s="51"/>
      <c r="E282" s="48" t="s">
        <v>708</v>
      </c>
      <c r="F282" s="38" t="s">
        <v>1694</v>
      </c>
      <c r="G282" s="7">
        <v>127</v>
      </c>
      <c r="H282" t="str">
        <f t="shared" si="24"/>
        <v xml:space="preserve">  ta_gating, // #1278 Level Busbar 1 3/5</v>
      </c>
      <c r="I282" t="str">
        <f t="shared" si="25"/>
        <v xml:space="preserve">  127, // #1278 Level Busbar 1 3/5</v>
      </c>
      <c r="N282" s="8"/>
      <c r="O282" s="38"/>
    </row>
    <row r="283" spans="1:15" x14ac:dyDescent="0.2">
      <c r="A283" s="44">
        <f t="shared" si="26"/>
        <v>279</v>
      </c>
      <c r="B283" s="44">
        <v>23</v>
      </c>
      <c r="C283" s="44">
        <f t="shared" si="27"/>
        <v>1279</v>
      </c>
      <c r="D283" s="51"/>
      <c r="E283" s="48" t="s">
        <v>709</v>
      </c>
      <c r="F283" s="38" t="s">
        <v>1694</v>
      </c>
      <c r="G283" s="7">
        <v>127</v>
      </c>
      <c r="H283" t="str">
        <f t="shared" si="24"/>
        <v xml:space="preserve">  ta_gating, // #1279 Level Busbar 1 1/3</v>
      </c>
      <c r="I283" t="str">
        <f t="shared" si="25"/>
        <v xml:space="preserve">  127, // #1279 Level Busbar 1 1/3</v>
      </c>
      <c r="N283" s="8"/>
      <c r="O283" s="38"/>
    </row>
    <row r="284" spans="1:15" x14ac:dyDescent="0.2">
      <c r="A284" s="44">
        <f t="shared" si="26"/>
        <v>280</v>
      </c>
      <c r="B284" s="44">
        <v>24</v>
      </c>
      <c r="C284" s="44">
        <f t="shared" si="27"/>
        <v>1280</v>
      </c>
      <c r="D284" s="51"/>
      <c r="E284" s="48" t="s">
        <v>235</v>
      </c>
      <c r="F284" s="38" t="s">
        <v>1694</v>
      </c>
      <c r="G284" s="7">
        <v>127</v>
      </c>
      <c r="H284" t="str">
        <f t="shared" si="24"/>
        <v xml:space="preserve">  ta_gating, // #1280 Level Busbar 1</v>
      </c>
      <c r="I284" t="str">
        <f t="shared" si="25"/>
        <v xml:space="preserve">  127, // #1280 Level Busbar 1</v>
      </c>
      <c r="N284" s="8"/>
      <c r="O284" s="38"/>
    </row>
    <row r="285" spans="1:15" x14ac:dyDescent="0.2">
      <c r="A285" s="44">
        <f t="shared" si="26"/>
        <v>281</v>
      </c>
      <c r="B285" s="44">
        <v>25</v>
      </c>
      <c r="C285" s="44">
        <f t="shared" si="27"/>
        <v>1281</v>
      </c>
      <c r="D285" s="51"/>
      <c r="E285" s="48" t="s">
        <v>239</v>
      </c>
      <c r="F285" s="38" t="s">
        <v>1694</v>
      </c>
      <c r="G285" s="7">
        <v>127</v>
      </c>
      <c r="H285" t="str">
        <f t="shared" si="24"/>
        <v xml:space="preserve">  ta_gating, // #1281 Level Busbar 10</v>
      </c>
      <c r="I285" t="str">
        <f t="shared" si="25"/>
        <v xml:space="preserve">  127, // #1281 Level Busbar 10</v>
      </c>
      <c r="N285" s="8"/>
      <c r="O285" s="38"/>
    </row>
    <row r="286" spans="1:15" x14ac:dyDescent="0.2">
      <c r="A286" s="44">
        <f t="shared" si="26"/>
        <v>282</v>
      </c>
      <c r="B286" s="44">
        <v>26</v>
      </c>
      <c r="C286" s="44">
        <f t="shared" si="27"/>
        <v>1282</v>
      </c>
      <c r="D286" s="51"/>
      <c r="E286" s="48" t="s">
        <v>240</v>
      </c>
      <c r="F286" s="38" t="s">
        <v>1694</v>
      </c>
      <c r="G286" s="7">
        <v>127</v>
      </c>
      <c r="H286" t="str">
        <f t="shared" si="24"/>
        <v xml:space="preserve">  ta_gating, // #1282 Level Busbar 11</v>
      </c>
      <c r="I286" t="str">
        <f t="shared" si="25"/>
        <v xml:space="preserve">  127, // #1282 Level Busbar 11</v>
      </c>
      <c r="N286" s="8"/>
      <c r="O286" s="38"/>
    </row>
    <row r="287" spans="1:15" x14ac:dyDescent="0.2">
      <c r="A287" s="44">
        <f t="shared" si="26"/>
        <v>283</v>
      </c>
      <c r="B287" s="44">
        <v>27</v>
      </c>
      <c r="C287" s="44">
        <f t="shared" si="27"/>
        <v>1283</v>
      </c>
      <c r="D287" s="51"/>
      <c r="E287" s="48" t="s">
        <v>241</v>
      </c>
      <c r="F287" s="38" t="s">
        <v>1694</v>
      </c>
      <c r="G287" s="7">
        <v>127</v>
      </c>
      <c r="H287" t="str">
        <f t="shared" si="24"/>
        <v xml:space="preserve">  ta_gating, // #1283 Level Busbar 12</v>
      </c>
      <c r="I287" t="str">
        <f t="shared" si="25"/>
        <v xml:space="preserve">  127, // #1283 Level Busbar 12</v>
      </c>
      <c r="N287" s="8"/>
      <c r="O287" s="38"/>
    </row>
    <row r="288" spans="1:15" x14ac:dyDescent="0.2">
      <c r="A288" s="44">
        <f t="shared" si="26"/>
        <v>284</v>
      </c>
      <c r="B288" s="44">
        <v>28</v>
      </c>
      <c r="C288" s="44">
        <f t="shared" si="27"/>
        <v>1284</v>
      </c>
      <c r="D288" s="51"/>
      <c r="E288" s="48" t="s">
        <v>242</v>
      </c>
      <c r="F288" s="38" t="s">
        <v>1694</v>
      </c>
      <c r="G288" s="7">
        <v>127</v>
      </c>
      <c r="H288" t="str">
        <f t="shared" si="24"/>
        <v xml:space="preserve">  ta_gating, // #1284 Level Busbar 13</v>
      </c>
      <c r="I288" t="str">
        <f t="shared" si="25"/>
        <v xml:space="preserve">  127, // #1284 Level Busbar 13</v>
      </c>
      <c r="N288" s="8"/>
      <c r="O288" s="38"/>
    </row>
    <row r="289" spans="1:15" x14ac:dyDescent="0.2">
      <c r="A289" s="44">
        <f t="shared" si="26"/>
        <v>285</v>
      </c>
      <c r="B289" s="44">
        <v>29</v>
      </c>
      <c r="C289" s="44">
        <f t="shared" si="27"/>
        <v>1285</v>
      </c>
      <c r="D289" s="51"/>
      <c r="E289" s="48" t="s">
        <v>243</v>
      </c>
      <c r="F289" s="38" t="s">
        <v>1694</v>
      </c>
      <c r="G289" s="7">
        <v>127</v>
      </c>
      <c r="H289" t="str">
        <f t="shared" si="24"/>
        <v xml:space="preserve">  ta_gating, // #1285 Level Busbar 14</v>
      </c>
      <c r="I289" t="str">
        <f t="shared" si="25"/>
        <v xml:space="preserve">  127, // #1285 Level Busbar 14</v>
      </c>
      <c r="N289" s="8"/>
      <c r="O289" s="38"/>
    </row>
    <row r="290" spans="1:15" x14ac:dyDescent="0.2">
      <c r="A290" s="44">
        <f t="shared" si="26"/>
        <v>286</v>
      </c>
      <c r="B290" s="44">
        <v>30</v>
      </c>
      <c r="C290" s="44">
        <f t="shared" si="27"/>
        <v>1286</v>
      </c>
      <c r="D290" s="51"/>
      <c r="E290" s="48" t="s">
        <v>710</v>
      </c>
      <c r="F290" s="38" t="s">
        <v>1694</v>
      </c>
      <c r="G290" s="7">
        <v>127</v>
      </c>
      <c r="H290" t="str">
        <f t="shared" si="24"/>
        <v xml:space="preserve">  ta_gating, // #1286 Level Busbar 15</v>
      </c>
      <c r="I290" t="str">
        <f t="shared" si="25"/>
        <v xml:space="preserve">  127, // #1286 Level Busbar 15</v>
      </c>
    </row>
    <row r="291" spans="1:15" x14ac:dyDescent="0.2">
      <c r="A291" s="44">
        <f t="shared" si="26"/>
        <v>287</v>
      </c>
      <c r="B291" s="44">
        <v>31</v>
      </c>
      <c r="C291" s="44">
        <f t="shared" si="27"/>
        <v>1287</v>
      </c>
      <c r="D291" s="51"/>
      <c r="E291" s="47"/>
      <c r="F291" s="38" t="s">
        <v>828</v>
      </c>
      <c r="G291" s="7">
        <v>127</v>
      </c>
      <c r="H291" t="str">
        <f t="shared" si="24"/>
        <v xml:space="preserve">  ta_none, // #1287 </v>
      </c>
      <c r="I291" t="str">
        <f t="shared" si="25"/>
        <v xml:space="preserve">  127, // #1287 </v>
      </c>
    </row>
    <row r="292" spans="1:15" x14ac:dyDescent="0.2">
      <c r="A292" s="60">
        <f t="shared" si="26"/>
        <v>288</v>
      </c>
      <c r="B292" s="60">
        <v>32</v>
      </c>
      <c r="C292" s="60">
        <f t="shared" si="27"/>
        <v>1288</v>
      </c>
      <c r="D292" s="51"/>
      <c r="E292" s="46" t="s">
        <v>731</v>
      </c>
      <c r="F292" s="38" t="s">
        <v>2206</v>
      </c>
      <c r="G292" s="7">
        <v>72</v>
      </c>
      <c r="H292" t="str">
        <f t="shared" si="24"/>
        <v xml:space="preserve">  ta_taper_tg, // #1288 Note Offset Busbar 16</v>
      </c>
      <c r="I292" t="str">
        <f t="shared" si="25"/>
        <v xml:space="preserve">  72, // #1288 Note Offset Busbar 16</v>
      </c>
    </row>
    <row r="293" spans="1:15" x14ac:dyDescent="0.2">
      <c r="A293" s="44">
        <f t="shared" si="26"/>
        <v>289</v>
      </c>
      <c r="B293" s="44">
        <v>33</v>
      </c>
      <c r="C293" s="44">
        <f t="shared" si="27"/>
        <v>1289</v>
      </c>
      <c r="D293" s="51"/>
      <c r="E293" s="46" t="s">
        <v>732</v>
      </c>
      <c r="F293" s="38" t="s">
        <v>2206</v>
      </c>
      <c r="G293" s="7">
        <v>72</v>
      </c>
      <c r="H293" t="str">
        <f t="shared" si="24"/>
        <v xml:space="preserve">  ta_taper_tg, // #1289 Note Offset Busbar 5 1/3</v>
      </c>
      <c r="I293" t="str">
        <f t="shared" si="25"/>
        <v xml:space="preserve">  72, // #1289 Note Offset Busbar 5 1/3</v>
      </c>
    </row>
    <row r="294" spans="1:15" x14ac:dyDescent="0.2">
      <c r="A294" s="44">
        <f t="shared" si="26"/>
        <v>290</v>
      </c>
      <c r="B294" s="44">
        <v>34</v>
      </c>
      <c r="C294" s="44">
        <f t="shared" si="27"/>
        <v>1290</v>
      </c>
      <c r="D294" s="51"/>
      <c r="E294" s="46" t="s">
        <v>733</v>
      </c>
      <c r="F294" s="38" t="s">
        <v>2206</v>
      </c>
      <c r="G294" s="7">
        <v>72</v>
      </c>
      <c r="H294" t="str">
        <f t="shared" si="24"/>
        <v xml:space="preserve">  ta_taper_tg, // #1290 Note Offset Busbar 8</v>
      </c>
      <c r="I294" t="str">
        <f t="shared" si="25"/>
        <v xml:space="preserve">  72, // #1290 Note Offset Busbar 8</v>
      </c>
    </row>
    <row r="295" spans="1:15" x14ac:dyDescent="0.2">
      <c r="A295" s="44">
        <f t="shared" si="26"/>
        <v>291</v>
      </c>
      <c r="B295" s="44">
        <v>35</v>
      </c>
      <c r="C295" s="44">
        <f t="shared" si="27"/>
        <v>1291</v>
      </c>
      <c r="D295" s="51"/>
      <c r="E295" s="46" t="s">
        <v>734</v>
      </c>
      <c r="F295" s="38" t="s">
        <v>2206</v>
      </c>
      <c r="G295" s="7">
        <v>72</v>
      </c>
      <c r="H295" t="str">
        <f t="shared" si="24"/>
        <v xml:space="preserve">  ta_taper_tg, // #1291 Note Offset Busbar 4</v>
      </c>
      <c r="I295" t="str">
        <f t="shared" si="25"/>
        <v xml:space="preserve">  72, // #1291 Note Offset Busbar 4</v>
      </c>
    </row>
    <row r="296" spans="1:15" x14ac:dyDescent="0.2">
      <c r="A296" s="44">
        <f t="shared" si="26"/>
        <v>292</v>
      </c>
      <c r="B296" s="44">
        <v>36</v>
      </c>
      <c r="C296" s="44">
        <f t="shared" si="27"/>
        <v>1292</v>
      </c>
      <c r="D296" s="51"/>
      <c r="E296" s="46" t="s">
        <v>735</v>
      </c>
      <c r="F296" s="38" t="s">
        <v>2206</v>
      </c>
      <c r="G296" s="7">
        <v>72</v>
      </c>
      <c r="H296" t="str">
        <f t="shared" si="24"/>
        <v xml:space="preserve">  ta_taper_tg, // #1292 Note Offset Busbar 2 2/3</v>
      </c>
      <c r="I296" t="str">
        <f t="shared" si="25"/>
        <v xml:space="preserve">  72, // #1292 Note Offset Busbar 2 2/3</v>
      </c>
    </row>
    <row r="297" spans="1:15" x14ac:dyDescent="0.2">
      <c r="A297" s="44">
        <f t="shared" si="26"/>
        <v>293</v>
      </c>
      <c r="B297" s="44">
        <v>37</v>
      </c>
      <c r="C297" s="44">
        <f t="shared" si="27"/>
        <v>1293</v>
      </c>
      <c r="D297" s="51"/>
      <c r="E297" s="46" t="s">
        <v>736</v>
      </c>
      <c r="F297" s="38" t="s">
        <v>2206</v>
      </c>
      <c r="G297" s="7">
        <v>72</v>
      </c>
      <c r="H297" t="str">
        <f t="shared" si="24"/>
        <v xml:space="preserve">  ta_taper_tg, // #1293 Note Offset Busbar 2</v>
      </c>
      <c r="I297" t="str">
        <f t="shared" si="25"/>
        <v xml:space="preserve">  72, // #1293 Note Offset Busbar 2</v>
      </c>
    </row>
    <row r="298" spans="1:15" x14ac:dyDescent="0.2">
      <c r="A298" s="44">
        <f t="shared" si="26"/>
        <v>294</v>
      </c>
      <c r="B298" s="44">
        <v>38</v>
      </c>
      <c r="C298" s="44">
        <f t="shared" si="27"/>
        <v>1294</v>
      </c>
      <c r="D298" s="51"/>
      <c r="E298" s="46" t="s">
        <v>737</v>
      </c>
      <c r="F298" s="38" t="s">
        <v>2206</v>
      </c>
      <c r="G298" s="7">
        <v>72</v>
      </c>
      <c r="H298" t="str">
        <f t="shared" si="24"/>
        <v xml:space="preserve">  ta_taper_tg, // #1294 Note Offset Busbar 1 3/5</v>
      </c>
      <c r="I298" t="str">
        <f t="shared" si="25"/>
        <v xml:space="preserve">  72, // #1294 Note Offset Busbar 1 3/5</v>
      </c>
    </row>
    <row r="299" spans="1:15" x14ac:dyDescent="0.2">
      <c r="A299" s="44">
        <f t="shared" si="26"/>
        <v>295</v>
      </c>
      <c r="B299" s="44">
        <v>39</v>
      </c>
      <c r="C299" s="44">
        <f t="shared" si="27"/>
        <v>1295</v>
      </c>
      <c r="D299" s="51"/>
      <c r="E299" s="46" t="s">
        <v>738</v>
      </c>
      <c r="F299" s="38" t="s">
        <v>2206</v>
      </c>
      <c r="G299" s="7">
        <v>72</v>
      </c>
      <c r="H299" t="str">
        <f t="shared" si="24"/>
        <v xml:space="preserve">  ta_taper_tg, // #1295 Note Offset Busbar 1 1/3</v>
      </c>
      <c r="I299" t="str">
        <f t="shared" si="25"/>
        <v xml:space="preserve">  72, // #1295 Note Offset Busbar 1 1/3</v>
      </c>
    </row>
    <row r="300" spans="1:15" x14ac:dyDescent="0.2">
      <c r="A300" s="44">
        <f t="shared" si="26"/>
        <v>296</v>
      </c>
      <c r="B300" s="44">
        <v>40</v>
      </c>
      <c r="C300" s="44">
        <f t="shared" si="27"/>
        <v>1296</v>
      </c>
      <c r="D300" s="51"/>
      <c r="E300" s="46" t="s">
        <v>739</v>
      </c>
      <c r="F300" s="38" t="s">
        <v>2206</v>
      </c>
      <c r="G300" s="7">
        <v>72</v>
      </c>
      <c r="H300" t="str">
        <f t="shared" si="24"/>
        <v xml:space="preserve">  ta_taper_tg, // #1296 Note Offset Busbar 1</v>
      </c>
      <c r="I300" t="str">
        <f t="shared" si="25"/>
        <v xml:space="preserve">  72, // #1296 Note Offset Busbar 1</v>
      </c>
    </row>
    <row r="301" spans="1:15" x14ac:dyDescent="0.2">
      <c r="A301" s="44">
        <f t="shared" si="26"/>
        <v>297</v>
      </c>
      <c r="B301" s="44">
        <v>41</v>
      </c>
      <c r="C301" s="44">
        <f t="shared" si="27"/>
        <v>1297</v>
      </c>
      <c r="D301" s="51"/>
      <c r="E301" s="46" t="s">
        <v>740</v>
      </c>
      <c r="F301" s="38" t="s">
        <v>2206</v>
      </c>
      <c r="G301" s="7">
        <v>72</v>
      </c>
      <c r="H301" t="str">
        <f t="shared" si="24"/>
        <v xml:space="preserve">  ta_taper_tg, // #1297 Note Offset Busbar 10</v>
      </c>
      <c r="I301" t="str">
        <f t="shared" si="25"/>
        <v xml:space="preserve">  72, // #1297 Note Offset Busbar 10</v>
      </c>
    </row>
    <row r="302" spans="1:15" x14ac:dyDescent="0.2">
      <c r="A302" s="44">
        <f t="shared" si="26"/>
        <v>298</v>
      </c>
      <c r="B302" s="44">
        <v>42</v>
      </c>
      <c r="C302" s="44">
        <f t="shared" si="27"/>
        <v>1298</v>
      </c>
      <c r="D302" s="51"/>
      <c r="E302" s="46" t="s">
        <v>741</v>
      </c>
      <c r="F302" s="38" t="s">
        <v>2206</v>
      </c>
      <c r="G302" s="7">
        <v>72</v>
      </c>
      <c r="H302" t="str">
        <f t="shared" si="24"/>
        <v xml:space="preserve">  ta_taper_tg, // #1298 Note Offset Busbar 11</v>
      </c>
      <c r="I302" t="str">
        <f t="shared" si="25"/>
        <v xml:space="preserve">  72, // #1298 Note Offset Busbar 11</v>
      </c>
    </row>
    <row r="303" spans="1:15" x14ac:dyDescent="0.2">
      <c r="A303" s="44">
        <f t="shared" si="26"/>
        <v>299</v>
      </c>
      <c r="B303" s="44">
        <v>43</v>
      </c>
      <c r="C303" s="44">
        <f t="shared" si="27"/>
        <v>1299</v>
      </c>
      <c r="D303" s="51"/>
      <c r="E303" s="46" t="s">
        <v>742</v>
      </c>
      <c r="F303" s="38" t="s">
        <v>2206</v>
      </c>
      <c r="G303" s="7">
        <v>72</v>
      </c>
      <c r="H303" t="str">
        <f t="shared" si="24"/>
        <v xml:space="preserve">  ta_taper_tg, // #1299 Note Offset Busbar 12</v>
      </c>
      <c r="I303" t="str">
        <f t="shared" si="25"/>
        <v xml:space="preserve">  72, // #1299 Note Offset Busbar 12</v>
      </c>
    </row>
    <row r="304" spans="1:15" x14ac:dyDescent="0.2">
      <c r="A304" s="44">
        <f t="shared" si="26"/>
        <v>300</v>
      </c>
      <c r="B304" s="44">
        <v>44</v>
      </c>
      <c r="C304" s="44">
        <f t="shared" si="27"/>
        <v>1300</v>
      </c>
      <c r="D304" s="51"/>
      <c r="E304" s="46" t="s">
        <v>743</v>
      </c>
      <c r="F304" s="38" t="s">
        <v>2206</v>
      </c>
      <c r="G304" s="7">
        <v>72</v>
      </c>
      <c r="H304" t="str">
        <f t="shared" si="24"/>
        <v xml:space="preserve">  ta_taper_tg, // #1300 Note Offset Busbar 13</v>
      </c>
      <c r="I304" t="str">
        <f t="shared" si="25"/>
        <v xml:space="preserve">  72, // #1300 Note Offset Busbar 13</v>
      </c>
    </row>
    <row r="305" spans="1:9" x14ac:dyDescent="0.2">
      <c r="A305" s="44">
        <f t="shared" si="26"/>
        <v>301</v>
      </c>
      <c r="B305" s="44">
        <v>45</v>
      </c>
      <c r="C305" s="44">
        <f t="shared" si="27"/>
        <v>1301</v>
      </c>
      <c r="D305" s="51"/>
      <c r="E305" s="46" t="s">
        <v>744</v>
      </c>
      <c r="F305" s="38" t="s">
        <v>2206</v>
      </c>
      <c r="G305" s="7">
        <v>72</v>
      </c>
      <c r="H305" t="str">
        <f t="shared" si="24"/>
        <v xml:space="preserve">  ta_taper_tg, // #1301 Note Offset Busbar 14</v>
      </c>
      <c r="I305" t="str">
        <f t="shared" si="25"/>
        <v xml:space="preserve">  72, // #1301 Note Offset Busbar 14</v>
      </c>
    </row>
    <row r="306" spans="1:9" x14ac:dyDescent="0.2">
      <c r="A306" s="44">
        <f t="shared" si="26"/>
        <v>302</v>
      </c>
      <c r="B306" s="44">
        <v>46</v>
      </c>
      <c r="C306" s="44">
        <f t="shared" si="27"/>
        <v>1302</v>
      </c>
      <c r="D306" s="51"/>
      <c r="E306" s="46" t="s">
        <v>745</v>
      </c>
      <c r="F306" s="38" t="s">
        <v>2206</v>
      </c>
      <c r="G306" s="7">
        <v>72</v>
      </c>
      <c r="H306" t="str">
        <f t="shared" si="24"/>
        <v xml:space="preserve">  ta_taper_tg, // #1302 Note Offset Busbar 15</v>
      </c>
      <c r="I306" t="str">
        <f t="shared" si="25"/>
        <v xml:space="preserve">  72, // #1302 Note Offset Busbar 15</v>
      </c>
    </row>
    <row r="307" spans="1:9" x14ac:dyDescent="0.2">
      <c r="A307" s="44">
        <f t="shared" si="26"/>
        <v>303</v>
      </c>
      <c r="B307" s="44">
        <v>47</v>
      </c>
      <c r="C307" s="44">
        <f t="shared" si="27"/>
        <v>1303</v>
      </c>
      <c r="D307" s="51"/>
      <c r="E307" s="45"/>
      <c r="F307" s="38" t="s">
        <v>828</v>
      </c>
      <c r="G307" s="7">
        <v>0</v>
      </c>
      <c r="H307" t="str">
        <f t="shared" si="24"/>
        <v xml:space="preserve">  ta_none, // #1303 </v>
      </c>
      <c r="I307" t="str">
        <f t="shared" si="25"/>
        <v xml:space="preserve">  0, // #1303 </v>
      </c>
    </row>
    <row r="308" spans="1:9" x14ac:dyDescent="0.2">
      <c r="A308" s="44">
        <f t="shared" si="26"/>
        <v>304</v>
      </c>
      <c r="B308" s="44">
        <v>48</v>
      </c>
      <c r="C308" s="44">
        <f t="shared" si="27"/>
        <v>1304</v>
      </c>
      <c r="D308" s="51"/>
      <c r="F308" s="38" t="s">
        <v>828</v>
      </c>
      <c r="G308" s="7">
        <v>0</v>
      </c>
      <c r="H308" t="str">
        <f t="shared" si="24"/>
        <v xml:space="preserve">  ta_none, // #1304 </v>
      </c>
      <c r="I308" t="str">
        <f t="shared" si="25"/>
        <v xml:space="preserve">  0, // #1304 </v>
      </c>
    </row>
    <row r="309" spans="1:9" x14ac:dyDescent="0.2">
      <c r="A309" s="44">
        <f t="shared" si="26"/>
        <v>305</v>
      </c>
      <c r="B309" s="44">
        <v>49</v>
      </c>
      <c r="C309" s="44">
        <f t="shared" si="27"/>
        <v>1305</v>
      </c>
      <c r="D309" s="51"/>
      <c r="F309" s="38" t="s">
        <v>828</v>
      </c>
      <c r="G309" s="7">
        <v>0</v>
      </c>
      <c r="H309" t="str">
        <f t="shared" si="24"/>
        <v xml:space="preserve">  ta_none, // #1305 </v>
      </c>
      <c r="I309" t="str">
        <f t="shared" si="25"/>
        <v xml:space="preserve">  0, // #1305 </v>
      </c>
    </row>
    <row r="310" spans="1:9" x14ac:dyDescent="0.2">
      <c r="A310" s="44">
        <f t="shared" si="26"/>
        <v>306</v>
      </c>
      <c r="B310" s="44">
        <v>50</v>
      </c>
      <c r="C310" s="44">
        <f t="shared" si="27"/>
        <v>1306</v>
      </c>
      <c r="D310" s="51"/>
      <c r="F310" s="38" t="s">
        <v>828</v>
      </c>
      <c r="G310" s="7">
        <v>0</v>
      </c>
      <c r="H310" t="str">
        <f t="shared" si="24"/>
        <v xml:space="preserve">  ta_none, // #1306 </v>
      </c>
      <c r="I310" t="str">
        <f t="shared" si="25"/>
        <v xml:space="preserve">  0, // #1306 </v>
      </c>
    </row>
    <row r="311" spans="1:9" x14ac:dyDescent="0.2">
      <c r="A311" s="44">
        <f t="shared" si="26"/>
        <v>307</v>
      </c>
      <c r="B311" s="44">
        <v>51</v>
      </c>
      <c r="C311" s="44">
        <f t="shared" si="27"/>
        <v>1307</v>
      </c>
      <c r="D311" s="51"/>
      <c r="F311" s="38" t="s">
        <v>828</v>
      </c>
      <c r="G311" s="7">
        <v>0</v>
      </c>
      <c r="H311" t="str">
        <f t="shared" si="24"/>
        <v xml:space="preserve">  ta_none, // #1307 </v>
      </c>
      <c r="I311" t="str">
        <f t="shared" si="25"/>
        <v xml:space="preserve">  0, // #1307 </v>
      </c>
    </row>
    <row r="312" spans="1:9" x14ac:dyDescent="0.2">
      <c r="A312" s="44">
        <f t="shared" si="26"/>
        <v>308</v>
      </c>
      <c r="B312" s="44">
        <v>52</v>
      </c>
      <c r="C312" s="44">
        <f t="shared" si="27"/>
        <v>1308</v>
      </c>
      <c r="D312" s="51"/>
      <c r="F312" s="38" t="s">
        <v>828</v>
      </c>
      <c r="G312" s="7">
        <v>0</v>
      </c>
      <c r="H312" t="str">
        <f t="shared" si="24"/>
        <v xml:space="preserve">  ta_none, // #1308 </v>
      </c>
      <c r="I312" t="str">
        <f t="shared" si="25"/>
        <v xml:space="preserve">  0, // #1308 </v>
      </c>
    </row>
    <row r="313" spans="1:9" x14ac:dyDescent="0.2">
      <c r="A313" s="44">
        <f t="shared" si="26"/>
        <v>309</v>
      </c>
      <c r="B313" s="44">
        <v>53</v>
      </c>
      <c r="C313" s="44">
        <f t="shared" si="27"/>
        <v>1309</v>
      </c>
      <c r="D313" s="51"/>
      <c r="F313" s="38" t="s">
        <v>828</v>
      </c>
      <c r="G313" s="7">
        <v>0</v>
      </c>
      <c r="H313" t="str">
        <f t="shared" si="24"/>
        <v xml:space="preserve">  ta_none, // #1309 </v>
      </c>
      <c r="I313" t="str">
        <f t="shared" si="25"/>
        <v xml:space="preserve">  0, // #1309 </v>
      </c>
    </row>
    <row r="314" spans="1:9" x14ac:dyDescent="0.2">
      <c r="A314" s="44">
        <f t="shared" si="26"/>
        <v>310</v>
      </c>
      <c r="B314" s="44">
        <v>54</v>
      </c>
      <c r="C314" s="44">
        <f t="shared" si="27"/>
        <v>1310</v>
      </c>
      <c r="D314" s="51"/>
      <c r="F314" s="38" t="s">
        <v>828</v>
      </c>
      <c r="G314" s="7">
        <v>0</v>
      </c>
      <c r="H314" t="str">
        <f t="shared" si="24"/>
        <v xml:space="preserve">  ta_none, // #1310 </v>
      </c>
      <c r="I314" t="str">
        <f t="shared" si="25"/>
        <v xml:space="preserve">  0, // #1310 </v>
      </c>
    </row>
    <row r="315" spans="1:9" x14ac:dyDescent="0.2">
      <c r="A315" s="44">
        <f t="shared" si="26"/>
        <v>311</v>
      </c>
      <c r="B315" s="44">
        <v>55</v>
      </c>
      <c r="C315" s="44">
        <f t="shared" si="27"/>
        <v>1311</v>
      </c>
      <c r="D315" s="51"/>
      <c r="F315" s="38" t="s">
        <v>828</v>
      </c>
      <c r="G315" s="7">
        <v>0</v>
      </c>
      <c r="H315" t="str">
        <f t="shared" si="24"/>
        <v xml:space="preserve">  ta_none, // #1311 </v>
      </c>
      <c r="I315" t="str">
        <f t="shared" si="25"/>
        <v xml:space="preserve">  0, // #1311 </v>
      </c>
    </row>
    <row r="316" spans="1:9" x14ac:dyDescent="0.2">
      <c r="A316" s="44">
        <f t="shared" si="26"/>
        <v>312</v>
      </c>
      <c r="B316" s="44">
        <v>56</v>
      </c>
      <c r="C316" s="44">
        <f t="shared" si="27"/>
        <v>1312</v>
      </c>
      <c r="D316" s="51"/>
      <c r="F316" s="38" t="s">
        <v>828</v>
      </c>
      <c r="G316" s="7">
        <v>0</v>
      </c>
      <c r="H316" t="str">
        <f t="shared" si="24"/>
        <v xml:space="preserve">  ta_none, // #1312 </v>
      </c>
      <c r="I316" t="str">
        <f t="shared" si="25"/>
        <v xml:space="preserve">  0, // #1312 </v>
      </c>
    </row>
    <row r="317" spans="1:9" x14ac:dyDescent="0.2">
      <c r="A317" s="44">
        <f t="shared" si="26"/>
        <v>313</v>
      </c>
      <c r="B317" s="44">
        <v>57</v>
      </c>
      <c r="C317" s="44">
        <f t="shared" si="27"/>
        <v>1313</v>
      </c>
      <c r="D317" s="51"/>
      <c r="F317" s="38" t="s">
        <v>828</v>
      </c>
      <c r="G317" s="7">
        <v>0</v>
      </c>
      <c r="H317" t="str">
        <f t="shared" si="24"/>
        <v xml:space="preserve">  ta_none, // #1313 </v>
      </c>
      <c r="I317" t="str">
        <f t="shared" si="25"/>
        <v xml:space="preserve">  0, // #1313 </v>
      </c>
    </row>
    <row r="318" spans="1:9" x14ac:dyDescent="0.2">
      <c r="A318" s="44">
        <f t="shared" si="26"/>
        <v>314</v>
      </c>
      <c r="B318" s="44">
        <v>58</v>
      </c>
      <c r="C318" s="44">
        <f t="shared" si="27"/>
        <v>1314</v>
      </c>
      <c r="D318" s="51"/>
      <c r="F318" s="38" t="s">
        <v>828</v>
      </c>
      <c r="G318" s="7">
        <v>0</v>
      </c>
      <c r="H318" t="str">
        <f t="shared" si="24"/>
        <v xml:space="preserve">  ta_none, // #1314 </v>
      </c>
      <c r="I318" t="str">
        <f t="shared" si="25"/>
        <v xml:space="preserve">  0, // #1314 </v>
      </c>
    </row>
    <row r="319" spans="1:9" x14ac:dyDescent="0.2">
      <c r="A319" s="44">
        <f t="shared" si="26"/>
        <v>315</v>
      </c>
      <c r="B319" s="44">
        <v>59</v>
      </c>
      <c r="C319" s="44">
        <f t="shared" si="27"/>
        <v>1315</v>
      </c>
      <c r="D319" s="51"/>
      <c r="F319" s="38" t="s">
        <v>828</v>
      </c>
      <c r="G319" s="7">
        <v>0</v>
      </c>
      <c r="H319" t="str">
        <f t="shared" si="24"/>
        <v xml:space="preserve">  ta_none, // #1315 </v>
      </c>
      <c r="I319" t="str">
        <f t="shared" si="25"/>
        <v xml:space="preserve">  0, // #1315 </v>
      </c>
    </row>
    <row r="320" spans="1:9" x14ac:dyDescent="0.2">
      <c r="A320" s="44">
        <f t="shared" si="26"/>
        <v>316</v>
      </c>
      <c r="B320" s="44">
        <v>60</v>
      </c>
      <c r="C320" s="44">
        <f t="shared" si="27"/>
        <v>1316</v>
      </c>
      <c r="D320" s="51"/>
      <c r="F320" s="38" t="s">
        <v>828</v>
      </c>
      <c r="G320" s="7">
        <v>0</v>
      </c>
      <c r="H320" t="str">
        <f t="shared" si="24"/>
        <v xml:space="preserve">  ta_none, // #1316 </v>
      </c>
      <c r="I320" t="str">
        <f t="shared" si="25"/>
        <v xml:space="preserve">  0, // #1316 </v>
      </c>
    </row>
    <row r="321" spans="1:9" x14ac:dyDescent="0.2">
      <c r="A321" s="44">
        <f t="shared" si="26"/>
        <v>317</v>
      </c>
      <c r="B321" s="44">
        <v>61</v>
      </c>
      <c r="C321" s="44">
        <f t="shared" si="27"/>
        <v>1317</v>
      </c>
      <c r="D321" s="51"/>
      <c r="F321" s="38" t="s">
        <v>828</v>
      </c>
      <c r="G321" s="7">
        <v>0</v>
      </c>
      <c r="H321" t="str">
        <f t="shared" si="24"/>
        <v xml:space="preserve">  ta_none, // #1317 </v>
      </c>
      <c r="I321" t="str">
        <f t="shared" si="25"/>
        <v xml:space="preserve">  0, // #1317 </v>
      </c>
    </row>
    <row r="322" spans="1:9" x14ac:dyDescent="0.2">
      <c r="A322" s="44">
        <f t="shared" si="26"/>
        <v>318</v>
      </c>
      <c r="B322" s="44">
        <v>62</v>
      </c>
      <c r="C322" s="44">
        <f t="shared" si="27"/>
        <v>1318</v>
      </c>
      <c r="D322" s="51"/>
      <c r="F322" s="38" t="s">
        <v>828</v>
      </c>
      <c r="G322" s="7">
        <v>0</v>
      </c>
      <c r="H322" t="str">
        <f t="shared" si="24"/>
        <v xml:space="preserve">  ta_none, // #1318 </v>
      </c>
      <c r="I322" t="str">
        <f t="shared" si="25"/>
        <v xml:space="preserve">  0, // #1318 </v>
      </c>
    </row>
    <row r="323" spans="1:9" x14ac:dyDescent="0.2">
      <c r="A323" s="44">
        <f t="shared" si="26"/>
        <v>319</v>
      </c>
      <c r="B323" s="44">
        <v>63</v>
      </c>
      <c r="C323" s="44">
        <f t="shared" si="27"/>
        <v>1319</v>
      </c>
      <c r="D323" s="51"/>
      <c r="F323" s="38" t="s">
        <v>828</v>
      </c>
      <c r="G323" s="7">
        <v>0</v>
      </c>
      <c r="H323" t="str">
        <f t="shared" si="24"/>
        <v xml:space="preserve">  ta_none, // #1319 </v>
      </c>
      <c r="I323" t="str">
        <f t="shared" si="25"/>
        <v xml:space="preserve">  0, // #1319 </v>
      </c>
    </row>
    <row r="324" spans="1:9" x14ac:dyDescent="0.2">
      <c r="A324" s="60">
        <f t="shared" si="26"/>
        <v>320</v>
      </c>
      <c r="B324" s="60">
        <v>64</v>
      </c>
      <c r="C324" s="60">
        <f t="shared" si="27"/>
        <v>1320</v>
      </c>
      <c r="D324" s="51"/>
      <c r="E324" s="122" t="str">
        <f>'HX3.5 Editor NEU'!E364</f>
        <v>Pre-Emphasis (Treble Gain)</v>
      </c>
      <c r="F324" s="38" t="s">
        <v>829</v>
      </c>
      <c r="G324" s="7">
        <v>127</v>
      </c>
      <c r="H324" t="str">
        <f t="shared" ref="H324:H339" si="28">CONCATENATE("  ",F324,", // #",C324," ",E324)</f>
        <v xml:space="preserve">  ta_vib, // #1320 Pre-Emphasis (Treble Gain)</v>
      </c>
      <c r="I324" t="str">
        <f t="shared" si="25"/>
        <v xml:space="preserve">  127, // #1320 Pre-Emphasis (Treble Gain)</v>
      </c>
    </row>
    <row r="325" spans="1:9" x14ac:dyDescent="0.2">
      <c r="A325" s="44">
        <f t="shared" si="26"/>
        <v>321</v>
      </c>
      <c r="B325" s="44">
        <v>65</v>
      </c>
      <c r="C325" s="44">
        <f t="shared" si="27"/>
        <v>1321</v>
      </c>
      <c r="D325" s="51"/>
      <c r="E325" s="122" t="str">
        <f>'HX3.5 Editor NEU'!E365</f>
        <v>LC Line Age/AM Amplitude Modulation</v>
      </c>
      <c r="F325" s="38" t="s">
        <v>829</v>
      </c>
      <c r="G325" s="7">
        <v>127</v>
      </c>
      <c r="H325" t="str">
        <f t="shared" si="28"/>
        <v xml:space="preserve">  ta_vib, // #1321 LC Line Age/AM Amplitude Modulation</v>
      </c>
      <c r="I325" t="str">
        <f t="shared" ref="I325:I388" si="29">CONCATENATE("  ",G325,", // #",C325," ",E325)</f>
        <v xml:space="preserve">  127, // #1321 LC Line Age/AM Amplitude Modulation</v>
      </c>
    </row>
    <row r="326" spans="1:9" x14ac:dyDescent="0.2">
      <c r="A326" s="44">
        <f t="shared" ref="A326:A389" si="30">A325+1</f>
        <v>322</v>
      </c>
      <c r="B326" s="44">
        <v>66</v>
      </c>
      <c r="C326" s="44">
        <f t="shared" ref="C326:C389" si="31">C325+1</f>
        <v>1322</v>
      </c>
      <c r="D326" s="51"/>
      <c r="E326" s="51"/>
      <c r="F326" s="38" t="s">
        <v>829</v>
      </c>
      <c r="G326" s="7">
        <v>0</v>
      </c>
      <c r="H326" t="str">
        <f t="shared" si="28"/>
        <v xml:space="preserve">  ta_vib, // #1322 </v>
      </c>
      <c r="I326" t="str">
        <f t="shared" si="29"/>
        <v xml:space="preserve">  0, // #1322 </v>
      </c>
    </row>
    <row r="327" spans="1:9" x14ac:dyDescent="0.2">
      <c r="A327" s="44">
        <f t="shared" si="30"/>
        <v>323</v>
      </c>
      <c r="B327" s="44">
        <v>67</v>
      </c>
      <c r="C327" s="44">
        <f t="shared" si="31"/>
        <v>1323</v>
      </c>
      <c r="D327" s="51"/>
      <c r="E327" s="122" t="str">
        <f>'HX3.5 Editor NEU'!E367</f>
        <v>LC Line Reflection</v>
      </c>
      <c r="F327" s="38" t="s">
        <v>829</v>
      </c>
      <c r="G327" s="7">
        <v>127</v>
      </c>
      <c r="H327" t="str">
        <f t="shared" si="28"/>
        <v xml:space="preserve">  ta_vib, // #1323 LC Line Reflection</v>
      </c>
      <c r="I327" t="str">
        <f t="shared" si="29"/>
        <v xml:space="preserve">  127, // #1323 LC Line Reflection</v>
      </c>
    </row>
    <row r="328" spans="1:9" x14ac:dyDescent="0.2">
      <c r="A328" s="44">
        <f t="shared" si="30"/>
        <v>324</v>
      </c>
      <c r="B328" s="44">
        <v>68</v>
      </c>
      <c r="C328" s="44">
        <f t="shared" si="31"/>
        <v>1324</v>
      </c>
      <c r="D328" s="51"/>
      <c r="E328" s="122" t="str">
        <f>'HX3.5 Editor NEU'!E368</f>
        <v>LC Line Response Cutoff Frequency</v>
      </c>
      <c r="F328" s="38" t="s">
        <v>829</v>
      </c>
      <c r="G328" s="7">
        <v>127</v>
      </c>
      <c r="H328" t="str">
        <f t="shared" si="28"/>
        <v xml:space="preserve">  ta_vib, // #1324 LC Line Response Cutoff Frequency</v>
      </c>
      <c r="I328" t="str">
        <f t="shared" si="29"/>
        <v xml:space="preserve">  127, // #1324 LC Line Response Cutoff Frequency</v>
      </c>
    </row>
    <row r="329" spans="1:9" x14ac:dyDescent="0.2">
      <c r="A329" s="44">
        <f t="shared" si="30"/>
        <v>325</v>
      </c>
      <c r="B329" s="44">
        <v>69</v>
      </c>
      <c r="C329" s="44">
        <f t="shared" si="31"/>
        <v>1325</v>
      </c>
      <c r="D329" s="51"/>
      <c r="E329" s="122" t="str">
        <f>'HX3.5 Editor NEU'!E369</f>
        <v>LC PhaseLk/Line Cutoff Shelving Level</v>
      </c>
      <c r="F329" s="38" t="s">
        <v>829</v>
      </c>
      <c r="G329" s="7">
        <v>127</v>
      </c>
      <c r="H329" t="str">
        <f t="shared" si="28"/>
        <v xml:space="preserve">  ta_vib, // #1325 LC PhaseLk/Line Cutoff Shelving Level</v>
      </c>
      <c r="I329" t="str">
        <f t="shared" si="29"/>
        <v xml:space="preserve">  127, // #1325 LC PhaseLk/Line Cutoff Shelving Level</v>
      </c>
    </row>
    <row r="330" spans="1:9" x14ac:dyDescent="0.2">
      <c r="A330" s="44">
        <f t="shared" si="30"/>
        <v>326</v>
      </c>
      <c r="B330" s="44">
        <v>70</v>
      </c>
      <c r="C330" s="44">
        <f t="shared" si="31"/>
        <v>1326</v>
      </c>
      <c r="D330" s="51"/>
      <c r="E330" s="122" t="str">
        <f>'HX3.5 Editor NEU'!E370</f>
        <v>Scanner Gearing (Vib Frequ)</v>
      </c>
      <c r="F330" s="38" t="s">
        <v>829</v>
      </c>
      <c r="G330" s="7">
        <v>127</v>
      </c>
      <c r="H330" t="str">
        <f t="shared" si="28"/>
        <v xml:space="preserve">  ta_vib, // #1326 Scanner Gearing (Vib Frequ)</v>
      </c>
      <c r="I330" t="str">
        <f t="shared" si="29"/>
        <v xml:space="preserve">  127, // #1326 Scanner Gearing (Vib Frequ)</v>
      </c>
    </row>
    <row r="331" spans="1:9" x14ac:dyDescent="0.2">
      <c r="A331" s="44">
        <f t="shared" si="30"/>
        <v>327</v>
      </c>
      <c r="B331" s="44">
        <v>71</v>
      </c>
      <c r="C331" s="44">
        <f t="shared" si="31"/>
        <v>1327</v>
      </c>
      <c r="D331" s="51"/>
      <c r="E331" s="122" t="str">
        <f>'HX3.5 Editor NEU'!E371</f>
        <v>Chorus Dry (Bypass) Level</v>
      </c>
      <c r="F331" s="38" t="s">
        <v>829</v>
      </c>
      <c r="G331" s="7">
        <v>127</v>
      </c>
      <c r="H331" t="str">
        <f t="shared" si="28"/>
        <v xml:space="preserve">  ta_vib, // #1327 Chorus Dry (Bypass) Level</v>
      </c>
      <c r="I331" t="str">
        <f t="shared" si="29"/>
        <v xml:space="preserve">  127, // #1327 Chorus Dry (Bypass) Level</v>
      </c>
    </row>
    <row r="332" spans="1:9" x14ac:dyDescent="0.2">
      <c r="A332" s="44">
        <f t="shared" si="30"/>
        <v>328</v>
      </c>
      <c r="B332" s="44">
        <v>72</v>
      </c>
      <c r="C332" s="44">
        <f t="shared" si="31"/>
        <v>1328</v>
      </c>
      <c r="D332" s="51"/>
      <c r="E332" s="122" t="str">
        <f>'HX3.5 Editor NEU'!E372</f>
        <v>Chorus Wet (Scanner) Level</v>
      </c>
      <c r="F332" s="38" t="s">
        <v>829</v>
      </c>
      <c r="G332" s="7">
        <v>127</v>
      </c>
      <c r="H332" t="str">
        <f t="shared" si="28"/>
        <v xml:space="preserve">  ta_vib, // #1328 Chorus Wet (Scanner) Level</v>
      </c>
      <c r="I332" t="str">
        <f t="shared" si="29"/>
        <v xml:space="preserve">  127, // #1328 Chorus Wet (Scanner) Level</v>
      </c>
    </row>
    <row r="333" spans="1:9" x14ac:dyDescent="0.2">
      <c r="A333" s="44">
        <f t="shared" si="30"/>
        <v>329</v>
      </c>
      <c r="B333" s="44">
        <v>73</v>
      </c>
      <c r="C333" s="44">
        <f t="shared" si="31"/>
        <v>1329</v>
      </c>
      <c r="D333" s="51"/>
      <c r="E333" s="122" t="str">
        <f>'HX3.5 Editor NEU'!E373</f>
        <v>Modulation @V1</v>
      </c>
      <c r="F333" s="38" t="s">
        <v>829</v>
      </c>
      <c r="G333" s="7">
        <v>127</v>
      </c>
      <c r="H333" t="str">
        <f t="shared" si="28"/>
        <v xml:space="preserve">  ta_vib, // #1329 Modulation @V1</v>
      </c>
      <c r="I333" t="str">
        <f t="shared" si="29"/>
        <v xml:space="preserve">  127, // #1329 Modulation @V1</v>
      </c>
    </row>
    <row r="334" spans="1:9" x14ac:dyDescent="0.2">
      <c r="A334" s="44">
        <f t="shared" si="30"/>
        <v>330</v>
      </c>
      <c r="B334" s="44">
        <v>74</v>
      </c>
      <c r="C334" s="44">
        <f t="shared" si="31"/>
        <v>1330</v>
      </c>
      <c r="D334" s="51"/>
      <c r="E334" s="122" t="str">
        <f>'HX3.5 Editor NEU'!E374</f>
        <v>Modulation @C1</v>
      </c>
      <c r="F334" s="38" t="s">
        <v>829</v>
      </c>
      <c r="G334" s="7">
        <v>127</v>
      </c>
      <c r="H334" t="str">
        <f t="shared" si="28"/>
        <v xml:space="preserve">  ta_vib, // #1330 Modulation @C1</v>
      </c>
      <c r="I334" t="str">
        <f t="shared" si="29"/>
        <v xml:space="preserve">  127, // #1330 Modulation @C1</v>
      </c>
    </row>
    <row r="335" spans="1:9" x14ac:dyDescent="0.2">
      <c r="A335" s="44">
        <f t="shared" si="30"/>
        <v>331</v>
      </c>
      <c r="B335" s="44">
        <v>75</v>
      </c>
      <c r="C335" s="44">
        <f t="shared" si="31"/>
        <v>1331</v>
      </c>
      <c r="D335" s="51"/>
      <c r="E335" s="122" t="str">
        <f>'HX3.5 Editor NEU'!E375</f>
        <v>Modulation @V2</v>
      </c>
      <c r="F335" s="38" t="s">
        <v>829</v>
      </c>
      <c r="G335" s="7">
        <v>127</v>
      </c>
      <c r="H335" t="str">
        <f t="shared" si="28"/>
        <v xml:space="preserve">  ta_vib, // #1331 Modulation @V2</v>
      </c>
      <c r="I335" t="str">
        <f t="shared" si="29"/>
        <v xml:space="preserve">  127, // #1331 Modulation @V2</v>
      </c>
    </row>
    <row r="336" spans="1:9" x14ac:dyDescent="0.2">
      <c r="A336" s="44">
        <f t="shared" si="30"/>
        <v>332</v>
      </c>
      <c r="B336" s="44">
        <v>76</v>
      </c>
      <c r="C336" s="44">
        <f t="shared" si="31"/>
        <v>1332</v>
      </c>
      <c r="D336" s="51"/>
      <c r="E336" s="122" t="str">
        <f>'HX3.5 Editor NEU'!E376</f>
        <v>Modulation @C2</v>
      </c>
      <c r="F336" s="38" t="s">
        <v>829</v>
      </c>
      <c r="G336" s="7">
        <v>127</v>
      </c>
      <c r="H336" t="str">
        <f t="shared" si="28"/>
        <v xml:space="preserve">  ta_vib, // #1332 Modulation @C2</v>
      </c>
      <c r="I336" t="str">
        <f t="shared" si="29"/>
        <v xml:space="preserve">  127, // #1332 Modulation @C2</v>
      </c>
    </row>
    <row r="337" spans="1:9" x14ac:dyDescent="0.2">
      <c r="A337" s="44">
        <f t="shared" si="30"/>
        <v>333</v>
      </c>
      <c r="B337" s="44">
        <v>77</v>
      </c>
      <c r="C337" s="44">
        <f t="shared" si="31"/>
        <v>1333</v>
      </c>
      <c r="D337" s="51"/>
      <c r="E337" s="122" t="str">
        <f>'HX3.5 Editor NEU'!E377</f>
        <v>Modulation @V3</v>
      </c>
      <c r="F337" s="38" t="s">
        <v>829</v>
      </c>
      <c r="G337" s="7">
        <v>127</v>
      </c>
      <c r="H337" t="str">
        <f t="shared" si="28"/>
        <v xml:space="preserve">  ta_vib, // #1333 Modulation @V3</v>
      </c>
      <c r="I337" t="str">
        <f t="shared" si="29"/>
        <v xml:space="preserve">  127, // #1333 Modulation @V3</v>
      </c>
    </row>
    <row r="338" spans="1:9" x14ac:dyDescent="0.2">
      <c r="A338" s="44">
        <f t="shared" si="30"/>
        <v>334</v>
      </c>
      <c r="B338" s="44">
        <v>78</v>
      </c>
      <c r="C338" s="44">
        <f t="shared" si="31"/>
        <v>1334</v>
      </c>
      <c r="D338" s="51"/>
      <c r="E338" s="122" t="str">
        <f>'HX3.5 Editor NEU'!E378</f>
        <v>Modulation @C3</v>
      </c>
      <c r="F338" s="38" t="s">
        <v>829</v>
      </c>
      <c r="G338" s="7">
        <v>127</v>
      </c>
      <c r="H338" t="str">
        <f t="shared" si="28"/>
        <v xml:space="preserve">  ta_vib, // #1334 Modulation @C3</v>
      </c>
      <c r="I338" t="str">
        <f t="shared" si="29"/>
        <v xml:space="preserve">  127, // #1334 Modulation @C3</v>
      </c>
    </row>
    <row r="339" spans="1:9" x14ac:dyDescent="0.2">
      <c r="A339" s="44">
        <f t="shared" si="30"/>
        <v>335</v>
      </c>
      <c r="B339" s="44">
        <v>79</v>
      </c>
      <c r="C339" s="44">
        <f t="shared" si="31"/>
        <v>1335</v>
      </c>
      <c r="D339" s="51"/>
      <c r="E339" s="122" t="s">
        <v>1323</v>
      </c>
      <c r="F339" s="38" t="s">
        <v>828</v>
      </c>
      <c r="G339" s="7">
        <v>0</v>
      </c>
      <c r="H339" t="str">
        <f t="shared" si="28"/>
        <v xml:space="preserve">  ta_none, // #1335 (RFU)</v>
      </c>
      <c r="I339" t="str">
        <f t="shared" si="29"/>
        <v xml:space="preserve">  0, // #1335 (RFU)</v>
      </c>
    </row>
    <row r="340" spans="1:9" x14ac:dyDescent="0.2">
      <c r="A340" s="60">
        <f t="shared" si="30"/>
        <v>336</v>
      </c>
      <c r="B340" s="60">
        <v>80</v>
      </c>
      <c r="C340" s="60">
        <f t="shared" si="31"/>
        <v>1336</v>
      </c>
      <c r="D340" s="51"/>
      <c r="E340" s="33" t="s">
        <v>907</v>
      </c>
      <c r="F340" s="38" t="s">
        <v>828</v>
      </c>
      <c r="G340" s="7">
        <v>127</v>
      </c>
      <c r="H340" t="str">
        <f t="shared" ref="H340:H387" si="32">CONCATENATE("  ",F340,", // #",C340," ",E340)</f>
        <v xml:space="preserve">  ta_none, // #1336 PHR Speed Vari Slow (Temp)</v>
      </c>
      <c r="I340" t="str">
        <f t="shared" si="29"/>
        <v xml:space="preserve">  127, // #1336 PHR Speed Vari Slow (Temp)</v>
      </c>
    </row>
    <row r="341" spans="1:9" x14ac:dyDescent="0.2">
      <c r="A341" s="44">
        <f t="shared" si="30"/>
        <v>337</v>
      </c>
      <c r="B341" s="44">
        <v>81</v>
      </c>
      <c r="C341" s="44">
        <f t="shared" si="31"/>
        <v>1337</v>
      </c>
      <c r="D341" s="51"/>
      <c r="E341" s="33" t="s">
        <v>908</v>
      </c>
      <c r="F341" s="38" t="s">
        <v>828</v>
      </c>
      <c r="G341" s="7">
        <v>127</v>
      </c>
      <c r="H341" t="str">
        <f t="shared" si="32"/>
        <v xml:space="preserve">  ta_none, // #1337 PHR Speed Vari Fast (Temp)</v>
      </c>
      <c r="I341" t="str">
        <f t="shared" si="29"/>
        <v xml:space="preserve">  127, // #1337 PHR Speed Vari Fast (Temp)</v>
      </c>
    </row>
    <row r="342" spans="1:9" x14ac:dyDescent="0.2">
      <c r="A342" s="44">
        <f t="shared" si="30"/>
        <v>338</v>
      </c>
      <c r="B342" s="44">
        <v>82</v>
      </c>
      <c r="C342" s="44">
        <f t="shared" si="31"/>
        <v>1338</v>
      </c>
      <c r="D342" s="51"/>
      <c r="E342" s="33" t="s">
        <v>587</v>
      </c>
      <c r="F342" s="38" t="s">
        <v>841</v>
      </c>
      <c r="G342" s="7">
        <v>127</v>
      </c>
      <c r="H342" t="str">
        <f t="shared" si="32"/>
        <v xml:space="preserve">  ta_phr, // #1338 PHR Speed Slow (Temp)</v>
      </c>
      <c r="I342" t="str">
        <f t="shared" si="29"/>
        <v xml:space="preserve">  127, // #1338 PHR Speed Slow (Temp)</v>
      </c>
    </row>
    <row r="343" spans="1:9" x14ac:dyDescent="0.2">
      <c r="A343" s="44">
        <f t="shared" si="30"/>
        <v>339</v>
      </c>
      <c r="B343" s="44">
        <v>83</v>
      </c>
      <c r="C343" s="44">
        <f t="shared" si="31"/>
        <v>1339</v>
      </c>
      <c r="D343" s="51"/>
      <c r="E343" s="33" t="s">
        <v>588</v>
      </c>
      <c r="F343" s="38" t="s">
        <v>841</v>
      </c>
      <c r="G343" s="7">
        <v>127</v>
      </c>
      <c r="H343" t="str">
        <f t="shared" si="32"/>
        <v xml:space="preserve">  ta_phr, // #1339 PHR Feedback (Temp)</v>
      </c>
      <c r="I343" t="str">
        <f t="shared" si="29"/>
        <v xml:space="preserve">  127, // #1339 PHR Feedback (Temp)</v>
      </c>
    </row>
    <row r="344" spans="1:9" x14ac:dyDescent="0.2">
      <c r="A344" s="44">
        <f t="shared" si="30"/>
        <v>340</v>
      </c>
      <c r="B344" s="44">
        <v>84</v>
      </c>
      <c r="C344" s="44">
        <f t="shared" si="31"/>
        <v>1340</v>
      </c>
      <c r="D344" s="51"/>
      <c r="E344" s="33" t="s">
        <v>589</v>
      </c>
      <c r="F344" s="38" t="s">
        <v>841</v>
      </c>
      <c r="G344" s="7">
        <v>127</v>
      </c>
      <c r="H344" t="str">
        <f t="shared" si="32"/>
        <v xml:space="preserve">  ta_phr, // #1340 PHR Level Ph1 (Temp)</v>
      </c>
      <c r="I344" t="str">
        <f t="shared" si="29"/>
        <v xml:space="preserve">  127, // #1340 PHR Level Ph1 (Temp)</v>
      </c>
    </row>
    <row r="345" spans="1:9" x14ac:dyDescent="0.2">
      <c r="A345" s="44">
        <f t="shared" si="30"/>
        <v>341</v>
      </c>
      <c r="B345" s="44">
        <v>85</v>
      </c>
      <c r="C345" s="44">
        <f t="shared" si="31"/>
        <v>1341</v>
      </c>
      <c r="D345" s="51"/>
      <c r="E345" s="33" t="s">
        <v>590</v>
      </c>
      <c r="F345" s="38" t="s">
        <v>841</v>
      </c>
      <c r="G345" s="7">
        <v>127</v>
      </c>
      <c r="H345" t="str">
        <f t="shared" si="32"/>
        <v xml:space="preserve">  ta_phr, // #1341 PHR Level Ph2 (Temp)</v>
      </c>
      <c r="I345" t="str">
        <f t="shared" si="29"/>
        <v xml:space="preserve">  127, // #1341 PHR Level Ph2 (Temp)</v>
      </c>
    </row>
    <row r="346" spans="1:9" x14ac:dyDescent="0.2">
      <c r="A346" s="44">
        <f t="shared" si="30"/>
        <v>342</v>
      </c>
      <c r="B346" s="44">
        <v>86</v>
      </c>
      <c r="C346" s="44">
        <f t="shared" si="31"/>
        <v>1342</v>
      </c>
      <c r="D346" s="51"/>
      <c r="E346" s="33" t="s">
        <v>591</v>
      </c>
      <c r="F346" s="38" t="s">
        <v>841</v>
      </c>
      <c r="G346" s="7">
        <v>127</v>
      </c>
      <c r="H346" t="str">
        <f t="shared" si="32"/>
        <v xml:space="preserve">  ta_phr, // #1342 PHR Level Ph3 (Temp)</v>
      </c>
      <c r="I346" t="str">
        <f t="shared" si="29"/>
        <v xml:space="preserve">  127, // #1342 PHR Level Ph3 (Temp)</v>
      </c>
    </row>
    <row r="347" spans="1:9" x14ac:dyDescent="0.2">
      <c r="A347" s="44">
        <f t="shared" si="30"/>
        <v>343</v>
      </c>
      <c r="B347" s="44">
        <v>87</v>
      </c>
      <c r="C347" s="44">
        <f t="shared" si="31"/>
        <v>1343</v>
      </c>
      <c r="D347" s="51"/>
      <c r="E347" s="33" t="s">
        <v>592</v>
      </c>
      <c r="F347" s="38" t="s">
        <v>841</v>
      </c>
      <c r="G347" s="7">
        <v>127</v>
      </c>
      <c r="H347" t="str">
        <f t="shared" si="32"/>
        <v xml:space="preserve">  ta_phr, // #1343 PHR Level Dry (Temp)</v>
      </c>
      <c r="I347" t="str">
        <f t="shared" si="29"/>
        <v xml:space="preserve">  127, // #1343 PHR Level Dry (Temp)</v>
      </c>
    </row>
    <row r="348" spans="1:9" x14ac:dyDescent="0.2">
      <c r="A348" s="44">
        <f t="shared" si="30"/>
        <v>344</v>
      </c>
      <c r="B348" s="44">
        <v>88</v>
      </c>
      <c r="C348" s="44">
        <f t="shared" si="31"/>
        <v>1344</v>
      </c>
      <c r="D348" s="51"/>
      <c r="E348" s="33" t="s">
        <v>593</v>
      </c>
      <c r="F348" s="38" t="s">
        <v>841</v>
      </c>
      <c r="G348" s="7">
        <v>127</v>
      </c>
      <c r="H348" t="str">
        <f t="shared" si="32"/>
        <v xml:space="preserve">  ta_phr, // #1344 PHR Feedback Invert (Temp)</v>
      </c>
      <c r="I348" t="str">
        <f t="shared" si="29"/>
        <v xml:space="preserve">  127, // #1344 PHR Feedback Invert (Temp)</v>
      </c>
    </row>
    <row r="349" spans="1:9" x14ac:dyDescent="0.2">
      <c r="A349" s="44">
        <f t="shared" si="30"/>
        <v>345</v>
      </c>
      <c r="B349" s="44">
        <v>89</v>
      </c>
      <c r="C349" s="44">
        <f t="shared" si="31"/>
        <v>1345</v>
      </c>
      <c r="D349" s="51"/>
      <c r="E349" s="33" t="s">
        <v>909</v>
      </c>
      <c r="F349" s="38" t="s">
        <v>828</v>
      </c>
      <c r="G349" s="7">
        <v>127</v>
      </c>
      <c r="H349" t="str">
        <f t="shared" si="32"/>
        <v xml:space="preserve">  ta_none, // #1345 PHR Ramp Delay (Temp)</v>
      </c>
      <c r="I349" t="str">
        <f t="shared" si="29"/>
        <v xml:space="preserve">  127, // #1345 PHR Ramp Delay (Temp)</v>
      </c>
    </row>
    <row r="350" spans="1:9" x14ac:dyDescent="0.2">
      <c r="A350" s="44">
        <f t="shared" si="30"/>
        <v>346</v>
      </c>
      <c r="B350" s="44">
        <v>90</v>
      </c>
      <c r="C350" s="44">
        <f t="shared" si="31"/>
        <v>1346</v>
      </c>
      <c r="D350" s="51"/>
      <c r="E350" s="33" t="s">
        <v>594</v>
      </c>
      <c r="F350" s="38" t="s">
        <v>841</v>
      </c>
      <c r="G350" s="7">
        <v>127</v>
      </c>
      <c r="H350" t="str">
        <f t="shared" si="32"/>
        <v xml:space="preserve">  ta_phr, // #1346 PHR Mod Vari Ph1 (Temp)</v>
      </c>
      <c r="I350" t="str">
        <f t="shared" si="29"/>
        <v xml:space="preserve">  127, // #1346 PHR Mod Vari Ph1 (Temp)</v>
      </c>
    </row>
    <row r="351" spans="1:9" x14ac:dyDescent="0.2">
      <c r="A351" s="44">
        <f t="shared" si="30"/>
        <v>347</v>
      </c>
      <c r="B351" s="44">
        <v>91</v>
      </c>
      <c r="C351" s="44">
        <f t="shared" si="31"/>
        <v>1347</v>
      </c>
      <c r="D351" s="51"/>
      <c r="E351" s="33" t="s">
        <v>595</v>
      </c>
      <c r="F351" s="38" t="s">
        <v>841</v>
      </c>
      <c r="G351" s="7">
        <v>127</v>
      </c>
      <c r="H351" t="str">
        <f t="shared" si="32"/>
        <v xml:space="preserve">  ta_phr, // #1347 PHR Mod Vari Ph2 (Temp)</v>
      </c>
      <c r="I351" t="str">
        <f t="shared" si="29"/>
        <v xml:space="preserve">  127, // #1347 PHR Mod Vari Ph2 (Temp)</v>
      </c>
    </row>
    <row r="352" spans="1:9" x14ac:dyDescent="0.2">
      <c r="A352" s="44">
        <f t="shared" si="30"/>
        <v>348</v>
      </c>
      <c r="B352" s="44">
        <v>92</v>
      </c>
      <c r="C352" s="44">
        <f t="shared" si="31"/>
        <v>1348</v>
      </c>
      <c r="D352" s="51"/>
      <c r="E352" s="33" t="s">
        <v>596</v>
      </c>
      <c r="F352" s="38" t="s">
        <v>841</v>
      </c>
      <c r="G352" s="7">
        <v>127</v>
      </c>
      <c r="H352" t="str">
        <f t="shared" si="32"/>
        <v xml:space="preserve">  ta_phr, // #1348 PHR Mod Vari Ph3 (Temp)</v>
      </c>
      <c r="I352" t="str">
        <f t="shared" si="29"/>
        <v xml:space="preserve">  127, // #1348 PHR Mod Vari Ph3 (Temp)</v>
      </c>
    </row>
    <row r="353" spans="1:9" x14ac:dyDescent="0.2">
      <c r="A353" s="44">
        <f t="shared" si="30"/>
        <v>349</v>
      </c>
      <c r="B353" s="44">
        <v>93</v>
      </c>
      <c r="C353" s="44">
        <f t="shared" si="31"/>
        <v>1349</v>
      </c>
      <c r="D353" s="51"/>
      <c r="E353" s="33" t="s">
        <v>597</v>
      </c>
      <c r="F353" s="38" t="s">
        <v>841</v>
      </c>
      <c r="G353" s="7">
        <v>127</v>
      </c>
      <c r="H353" t="str">
        <f t="shared" si="32"/>
        <v xml:space="preserve">  ta_phr, // #1349 PHR Mod Slow Ph1 (Temp)</v>
      </c>
      <c r="I353" t="str">
        <f t="shared" si="29"/>
        <v xml:space="preserve">  127, // #1349 PHR Mod Slow Ph1 (Temp)</v>
      </c>
    </row>
    <row r="354" spans="1:9" x14ac:dyDescent="0.2">
      <c r="A354" s="44">
        <f t="shared" si="30"/>
        <v>350</v>
      </c>
      <c r="B354" s="44">
        <v>94</v>
      </c>
      <c r="C354" s="44">
        <f t="shared" si="31"/>
        <v>1350</v>
      </c>
      <c r="D354" s="51"/>
      <c r="E354" s="33" t="s">
        <v>598</v>
      </c>
      <c r="F354" s="38" t="s">
        <v>841</v>
      </c>
      <c r="G354" s="7">
        <v>127</v>
      </c>
      <c r="H354" t="str">
        <f t="shared" si="32"/>
        <v xml:space="preserve">  ta_phr, // #1350 PHR Mod Slow Ph2 (Temp)</v>
      </c>
      <c r="I354" t="str">
        <f t="shared" si="29"/>
        <v xml:space="preserve">  127, // #1350 PHR Mod Slow Ph2 (Temp)</v>
      </c>
    </row>
    <row r="355" spans="1:9" x14ac:dyDescent="0.2">
      <c r="A355" s="44">
        <f t="shared" si="30"/>
        <v>351</v>
      </c>
      <c r="B355" s="44">
        <v>95</v>
      </c>
      <c r="C355" s="44">
        <f t="shared" si="31"/>
        <v>1351</v>
      </c>
      <c r="D355" s="51"/>
      <c r="E355" s="33" t="s">
        <v>599</v>
      </c>
      <c r="F355" s="38" t="s">
        <v>841</v>
      </c>
      <c r="G355" s="7">
        <v>127</v>
      </c>
      <c r="H355" t="str">
        <f t="shared" si="32"/>
        <v xml:space="preserve">  ta_phr, // #1351 PHR Mod Slow Ph3 (Temp)</v>
      </c>
      <c r="I355" t="str">
        <f t="shared" si="29"/>
        <v xml:space="preserve">  127, // #1351 PHR Mod Slow Ph3 (Temp)</v>
      </c>
    </row>
    <row r="356" spans="1:9" x14ac:dyDescent="0.2">
      <c r="A356" s="60">
        <f t="shared" si="30"/>
        <v>352</v>
      </c>
      <c r="B356" s="60">
        <v>96</v>
      </c>
      <c r="C356" s="60">
        <f t="shared" si="31"/>
        <v>1352</v>
      </c>
      <c r="D356" s="51"/>
      <c r="E356" s="48" t="s">
        <v>1323</v>
      </c>
      <c r="F356" s="38" t="s">
        <v>828</v>
      </c>
      <c r="G356" s="7">
        <v>0</v>
      </c>
      <c r="H356" t="str">
        <f t="shared" si="32"/>
        <v xml:space="preserve">  ta_none, // #1352 (RFU)</v>
      </c>
      <c r="I356" t="str">
        <f t="shared" si="29"/>
        <v xml:space="preserve">  0, // #1352 (RFU)</v>
      </c>
    </row>
    <row r="357" spans="1:9" x14ac:dyDescent="0.2">
      <c r="A357" s="44">
        <f t="shared" si="30"/>
        <v>353</v>
      </c>
      <c r="B357" s="44">
        <v>97</v>
      </c>
      <c r="C357" s="44">
        <f t="shared" si="31"/>
        <v>1353</v>
      </c>
      <c r="D357" s="51"/>
      <c r="E357" s="48" t="s">
        <v>513</v>
      </c>
      <c r="F357" s="38" t="s">
        <v>830</v>
      </c>
      <c r="G357" s="95">
        <v>63</v>
      </c>
      <c r="H357" t="str">
        <f t="shared" si="32"/>
        <v xml:space="preserve">  ta_split, // #1353 Keyboard Split Point if ON</v>
      </c>
      <c r="I357" t="str">
        <f t="shared" si="29"/>
        <v xml:space="preserve">  63, // #1353 Keyboard Split Point if ON</v>
      </c>
    </row>
    <row r="358" spans="1:9" x14ac:dyDescent="0.2">
      <c r="A358" s="44">
        <f t="shared" si="30"/>
        <v>354</v>
      </c>
      <c r="B358" s="44">
        <v>98</v>
      </c>
      <c r="C358" s="44">
        <f t="shared" si="31"/>
        <v>1354</v>
      </c>
      <c r="D358" s="51"/>
      <c r="E358" s="48" t="s">
        <v>514</v>
      </c>
      <c r="F358" s="38" t="s">
        <v>830</v>
      </c>
      <c r="G358" s="95">
        <v>3</v>
      </c>
      <c r="H358" t="str">
        <f t="shared" si="32"/>
        <v xml:space="preserve">  ta_split, // #1354 Keyboard Split Mode</v>
      </c>
      <c r="I358" t="str">
        <f t="shared" si="29"/>
        <v xml:space="preserve">  3, // #1354 Keyboard Split Mode</v>
      </c>
    </row>
    <row r="359" spans="1:9" x14ac:dyDescent="0.2">
      <c r="A359" s="44">
        <f t="shared" si="30"/>
        <v>355</v>
      </c>
      <c r="B359" s="44">
        <v>99</v>
      </c>
      <c r="C359" s="44">
        <f t="shared" si="31"/>
        <v>1355</v>
      </c>
      <c r="D359" s="51"/>
      <c r="E359" s="48" t="s">
        <v>1320</v>
      </c>
      <c r="F359" s="38" t="s">
        <v>831</v>
      </c>
      <c r="G359" s="95">
        <v>255</v>
      </c>
      <c r="H359" t="str">
        <f t="shared" si="32"/>
        <v xml:space="preserve">  ta_organ, // #1355 Keyboard Transpose</v>
      </c>
      <c r="I359" t="str">
        <f t="shared" si="29"/>
        <v xml:space="preserve">  255, // #1355 Keyboard Transpose</v>
      </c>
    </row>
    <row r="360" spans="1:9" x14ac:dyDescent="0.2">
      <c r="A360" s="44">
        <f t="shared" si="30"/>
        <v>356</v>
      </c>
      <c r="B360" s="44">
        <v>100</v>
      </c>
      <c r="C360" s="44">
        <f t="shared" si="31"/>
        <v>1356</v>
      </c>
      <c r="D360" s="51"/>
      <c r="E360" s="46" t="s">
        <v>516</v>
      </c>
      <c r="F360" s="38" t="s">
        <v>831</v>
      </c>
      <c r="G360" s="95">
        <v>255</v>
      </c>
      <c r="H360" t="str">
        <f t="shared" si="32"/>
        <v xml:space="preserve">  ta_organ, // #1356 Fatar Early Key Action</v>
      </c>
      <c r="I360" t="str">
        <f t="shared" si="29"/>
        <v xml:space="preserve">  255, // #1356 Fatar Early Key Action</v>
      </c>
    </row>
    <row r="361" spans="1:9" x14ac:dyDescent="0.2">
      <c r="A361" s="44">
        <f t="shared" si="30"/>
        <v>357</v>
      </c>
      <c r="B361" s="44">
        <v>101</v>
      </c>
      <c r="C361" s="44">
        <f t="shared" si="31"/>
        <v>1357</v>
      </c>
      <c r="D361" s="51"/>
      <c r="E361" s="46" t="s">
        <v>517</v>
      </c>
      <c r="F361" s="38" t="s">
        <v>831</v>
      </c>
      <c r="G361" s="95">
        <v>255</v>
      </c>
      <c r="H361" t="str">
        <f t="shared" si="32"/>
        <v xml:space="preserve">  ta_organ, // #1357 No 1' Drawbar when Perc ON</v>
      </c>
      <c r="I361" t="str">
        <f t="shared" si="29"/>
        <v xml:space="preserve">  255, // #1357 No 1' Drawbar when Perc ON</v>
      </c>
    </row>
    <row r="362" spans="1:9" x14ac:dyDescent="0.2">
      <c r="A362" s="44">
        <f t="shared" si="30"/>
        <v>358</v>
      </c>
      <c r="B362" s="44">
        <v>102</v>
      </c>
      <c r="C362" s="44">
        <f t="shared" si="31"/>
        <v>1358</v>
      </c>
      <c r="D362" s="51"/>
      <c r="E362" s="46" t="s">
        <v>518</v>
      </c>
      <c r="F362" s="38" t="s">
        <v>2206</v>
      </c>
      <c r="G362" s="95">
        <v>3</v>
      </c>
      <c r="H362" t="str">
        <f t="shared" si="32"/>
        <v xml:space="preserve">  ta_taper_tg, // #1358 Drawbar 16' Foldback Mode</v>
      </c>
      <c r="I362" t="str">
        <f t="shared" si="29"/>
        <v xml:space="preserve">  3, // #1358 Drawbar 16' Foldback Mode</v>
      </c>
    </row>
    <row r="363" spans="1:9" x14ac:dyDescent="0.2">
      <c r="A363" s="44">
        <f t="shared" si="30"/>
        <v>359</v>
      </c>
      <c r="B363" s="44">
        <v>103</v>
      </c>
      <c r="C363" s="44">
        <f t="shared" si="31"/>
        <v>1359</v>
      </c>
      <c r="D363" s="51"/>
      <c r="E363" s="46" t="s">
        <v>519</v>
      </c>
      <c r="F363" s="38" t="s">
        <v>2206</v>
      </c>
      <c r="G363" s="95">
        <v>255</v>
      </c>
      <c r="H363" t="str">
        <f t="shared" si="32"/>
        <v xml:space="preserve">  ta_taper_tg, // #1359 Higher Foldback</v>
      </c>
      <c r="I363" t="str">
        <f t="shared" si="29"/>
        <v xml:space="preserve">  255, // #1359 Higher Foldback</v>
      </c>
    </row>
    <row r="364" spans="1:9" x14ac:dyDescent="0.2">
      <c r="A364" s="44">
        <f t="shared" si="30"/>
        <v>360</v>
      </c>
      <c r="B364" s="44">
        <v>104</v>
      </c>
      <c r="C364" s="44">
        <f t="shared" si="31"/>
        <v>1360</v>
      </c>
      <c r="D364" s="51"/>
      <c r="E364" s="46" t="s">
        <v>520</v>
      </c>
      <c r="F364" s="38" t="s">
        <v>831</v>
      </c>
      <c r="G364" s="95">
        <v>15</v>
      </c>
      <c r="H364" t="str">
        <f t="shared" si="32"/>
        <v xml:space="preserve">  ta_organ, // #1360 Contact Spring Flex</v>
      </c>
      <c r="I364" t="str">
        <f t="shared" si="29"/>
        <v xml:space="preserve">  15, // #1360 Contact Spring Flex</v>
      </c>
    </row>
    <row r="365" spans="1:9" x14ac:dyDescent="0.2">
      <c r="A365" s="44">
        <f t="shared" si="30"/>
        <v>361</v>
      </c>
      <c r="B365" s="44">
        <v>105</v>
      </c>
      <c r="C365" s="44">
        <f t="shared" si="31"/>
        <v>1361</v>
      </c>
      <c r="D365" s="51"/>
      <c r="E365" s="46" t="s">
        <v>521</v>
      </c>
      <c r="F365" s="38" t="s">
        <v>831</v>
      </c>
      <c r="G365" s="95">
        <v>15</v>
      </c>
      <c r="H365" t="str">
        <f t="shared" si="32"/>
        <v xml:space="preserve">  ta_organ, // #1361 Contact Spring Damping</v>
      </c>
      <c r="I365" t="str">
        <f t="shared" si="29"/>
        <v xml:space="preserve">  15, // #1361 Contact Spring Damping</v>
      </c>
    </row>
    <row r="366" spans="1:9" x14ac:dyDescent="0.2">
      <c r="A366" s="44">
        <f t="shared" si="30"/>
        <v>362</v>
      </c>
      <c r="B366" s="44">
        <v>106</v>
      </c>
      <c r="C366" s="44">
        <f t="shared" si="31"/>
        <v>1362</v>
      </c>
      <c r="D366" s="51"/>
      <c r="E366" s="36" t="s">
        <v>1851</v>
      </c>
      <c r="F366" s="38" t="s">
        <v>831</v>
      </c>
      <c r="G366" s="95">
        <v>255</v>
      </c>
      <c r="H366" t="str">
        <f t="shared" si="32"/>
        <v xml:space="preserve">  ta_organ, // #1362 Perc Ena On Live DB only</v>
      </c>
      <c r="I366" t="str">
        <f t="shared" si="29"/>
        <v xml:space="preserve">  255, // #1362 Perc Ena On Live DB only</v>
      </c>
    </row>
    <row r="367" spans="1:9" x14ac:dyDescent="0.2">
      <c r="A367" s="44">
        <f t="shared" si="30"/>
        <v>363</v>
      </c>
      <c r="B367" s="44">
        <v>107</v>
      </c>
      <c r="C367" s="44">
        <f t="shared" si="31"/>
        <v>1363</v>
      </c>
      <c r="D367" s="51"/>
      <c r="E367" s="36"/>
      <c r="F367" s="38" t="s">
        <v>828</v>
      </c>
      <c r="G367" s="7">
        <v>0</v>
      </c>
      <c r="H367" t="str">
        <f t="shared" si="32"/>
        <v xml:space="preserve">  ta_none, // #1363 </v>
      </c>
      <c r="I367" t="str">
        <f t="shared" si="29"/>
        <v xml:space="preserve">  0, // #1363 </v>
      </c>
    </row>
    <row r="368" spans="1:9" x14ac:dyDescent="0.2">
      <c r="A368" s="44">
        <f t="shared" si="30"/>
        <v>364</v>
      </c>
      <c r="B368" s="44">
        <v>108</v>
      </c>
      <c r="C368" s="44">
        <f t="shared" si="31"/>
        <v>1364</v>
      </c>
      <c r="D368" s="51"/>
      <c r="E368" s="36"/>
      <c r="F368" s="38" t="s">
        <v>828</v>
      </c>
      <c r="G368" s="7">
        <v>0</v>
      </c>
      <c r="H368" t="str">
        <f t="shared" si="32"/>
        <v xml:space="preserve">  ta_none, // #1364 </v>
      </c>
      <c r="I368" t="str">
        <f t="shared" si="29"/>
        <v xml:space="preserve">  0, // #1364 </v>
      </c>
    </row>
    <row r="369" spans="1:9" x14ac:dyDescent="0.2">
      <c r="A369" s="44">
        <f t="shared" si="30"/>
        <v>365</v>
      </c>
      <c r="B369" s="44">
        <v>109</v>
      </c>
      <c r="C369" s="44">
        <f t="shared" si="31"/>
        <v>1365</v>
      </c>
      <c r="D369" s="51"/>
      <c r="E369" s="36"/>
      <c r="F369" s="38" t="s">
        <v>828</v>
      </c>
      <c r="G369" s="7">
        <v>0</v>
      </c>
      <c r="H369" t="str">
        <f t="shared" si="32"/>
        <v xml:space="preserve">  ta_none, // #1365 </v>
      </c>
      <c r="I369" t="str">
        <f t="shared" si="29"/>
        <v xml:space="preserve">  0, // #1365 </v>
      </c>
    </row>
    <row r="370" spans="1:9" x14ac:dyDescent="0.2">
      <c r="A370" s="44">
        <f t="shared" si="30"/>
        <v>366</v>
      </c>
      <c r="B370" s="44">
        <v>110</v>
      </c>
      <c r="C370" s="44">
        <f t="shared" si="31"/>
        <v>1366</v>
      </c>
      <c r="D370" s="51"/>
      <c r="E370" s="36"/>
      <c r="F370" s="38" t="s">
        <v>828</v>
      </c>
      <c r="G370" s="7">
        <v>0</v>
      </c>
      <c r="H370" t="str">
        <f t="shared" si="32"/>
        <v xml:space="preserve">  ta_none, // #1366 </v>
      </c>
      <c r="I370" t="str">
        <f t="shared" si="29"/>
        <v xml:space="preserve">  0, // #1366 </v>
      </c>
    </row>
    <row r="371" spans="1:9" x14ac:dyDescent="0.2">
      <c r="A371" s="44">
        <f t="shared" si="30"/>
        <v>367</v>
      </c>
      <c r="B371" s="44">
        <v>111</v>
      </c>
      <c r="C371" s="44">
        <f t="shared" si="31"/>
        <v>1367</v>
      </c>
      <c r="D371" s="51"/>
      <c r="E371" s="36"/>
      <c r="F371" s="38" t="s">
        <v>828</v>
      </c>
      <c r="G371" s="7">
        <v>0</v>
      </c>
      <c r="H371" t="str">
        <f t="shared" si="32"/>
        <v xml:space="preserve">  ta_none, // #1367 </v>
      </c>
      <c r="I371" t="str">
        <f t="shared" si="29"/>
        <v xml:space="preserve">  0, // #1367 </v>
      </c>
    </row>
    <row r="372" spans="1:9" x14ac:dyDescent="0.2">
      <c r="A372" s="60">
        <f t="shared" si="30"/>
        <v>368</v>
      </c>
      <c r="B372" s="60">
        <v>112</v>
      </c>
      <c r="C372" s="60">
        <f t="shared" si="31"/>
        <v>1368</v>
      </c>
      <c r="D372" s="51"/>
      <c r="E372" s="47" t="s">
        <v>522</v>
      </c>
      <c r="F372" s="38" t="s">
        <v>832</v>
      </c>
      <c r="G372" s="95">
        <v>12</v>
      </c>
      <c r="H372" t="str">
        <f t="shared" si="32"/>
        <v xml:space="preserve">  ta_midi, // #1368 MIDI Channel</v>
      </c>
      <c r="I372" t="str">
        <f t="shared" si="29"/>
        <v xml:space="preserve">  12, // #1368 MIDI Channel</v>
      </c>
    </row>
    <row r="373" spans="1:9" x14ac:dyDescent="0.2">
      <c r="A373" s="44">
        <f t="shared" si="30"/>
        <v>369</v>
      </c>
      <c r="B373" s="44">
        <v>113</v>
      </c>
      <c r="C373" s="44">
        <f t="shared" si="31"/>
        <v>1369</v>
      </c>
      <c r="D373" s="51"/>
      <c r="E373" s="47" t="s">
        <v>523</v>
      </c>
      <c r="F373" s="38" t="s">
        <v>832</v>
      </c>
      <c r="G373" s="95">
        <v>3</v>
      </c>
      <c r="H373" t="str">
        <f t="shared" si="32"/>
        <v xml:space="preserve">  ta_midi, // #1369 MIDI Option</v>
      </c>
      <c r="I373" t="str">
        <f t="shared" si="29"/>
        <v xml:space="preserve">  3, // #1369 MIDI Option</v>
      </c>
    </row>
    <row r="374" spans="1:9" x14ac:dyDescent="0.2">
      <c r="A374" s="44">
        <f t="shared" si="30"/>
        <v>370</v>
      </c>
      <c r="B374" s="44">
        <v>114</v>
      </c>
      <c r="C374" s="44">
        <f t="shared" si="31"/>
        <v>1370</v>
      </c>
      <c r="D374" s="51"/>
      <c r="E374" s="47" t="s">
        <v>247</v>
      </c>
      <c r="F374" s="38" t="s">
        <v>832</v>
      </c>
      <c r="G374" s="95">
        <v>10</v>
      </c>
      <c r="H374" t="str">
        <f t="shared" si="32"/>
        <v xml:space="preserve">  ta_midi, // #1370 MIDI CC Set</v>
      </c>
      <c r="I374" t="str">
        <f t="shared" si="29"/>
        <v xml:space="preserve">  10, // #1370 MIDI CC Set</v>
      </c>
    </row>
    <row r="375" spans="1:9" x14ac:dyDescent="0.2">
      <c r="A375" s="44">
        <f t="shared" si="30"/>
        <v>371</v>
      </c>
      <c r="B375" s="44">
        <v>115</v>
      </c>
      <c r="C375" s="44">
        <f t="shared" si="31"/>
        <v>1371</v>
      </c>
      <c r="D375" s="51"/>
      <c r="E375" s="47" t="s">
        <v>322</v>
      </c>
      <c r="F375" s="38" t="s">
        <v>832</v>
      </c>
      <c r="G375" s="95">
        <v>127</v>
      </c>
      <c r="H375" t="str">
        <f t="shared" si="32"/>
        <v xml:space="preserve">  ta_midi, // #1371 MIDI Swell CC</v>
      </c>
      <c r="I375" t="str">
        <f t="shared" si="29"/>
        <v xml:space="preserve">  127, // #1371 MIDI Swell CC</v>
      </c>
    </row>
    <row r="376" spans="1:9" x14ac:dyDescent="0.2">
      <c r="A376" s="44">
        <f t="shared" si="30"/>
        <v>372</v>
      </c>
      <c r="B376" s="44">
        <v>116</v>
      </c>
      <c r="C376" s="44">
        <f t="shared" si="31"/>
        <v>1372</v>
      </c>
      <c r="D376" s="51"/>
      <c r="E376" s="47" t="s">
        <v>434</v>
      </c>
      <c r="F376" s="38" t="s">
        <v>832</v>
      </c>
      <c r="G376" s="95">
        <v>127</v>
      </c>
      <c r="H376" t="str">
        <f t="shared" si="32"/>
        <v xml:space="preserve">  ta_midi, // #1372 MIDI Volume CC</v>
      </c>
      <c r="I376" t="str">
        <f t="shared" si="29"/>
        <v xml:space="preserve">  127, // #1372 MIDI Volume CC</v>
      </c>
    </row>
    <row r="377" spans="1:9" x14ac:dyDescent="0.2">
      <c r="A377" s="44">
        <f t="shared" si="30"/>
        <v>373</v>
      </c>
      <c r="B377" s="44">
        <v>117</v>
      </c>
      <c r="C377" s="44">
        <f t="shared" si="31"/>
        <v>1373</v>
      </c>
      <c r="D377" s="51"/>
      <c r="E377" s="47" t="s">
        <v>1850</v>
      </c>
      <c r="F377" s="38" t="s">
        <v>839</v>
      </c>
      <c r="G377" s="95">
        <v>7</v>
      </c>
      <c r="H377" t="str">
        <f>CONCATENATE("  ",F377,", // #",C377," ",E377)</f>
        <v xml:space="preserve">  ta_gm2, // #1373 MIDI Local Enable</v>
      </c>
      <c r="I377" t="str">
        <f t="shared" si="29"/>
        <v xml:space="preserve">  7, // #1373 MIDI Local Enable</v>
      </c>
    </row>
    <row r="378" spans="1:9" x14ac:dyDescent="0.2">
      <c r="A378" s="44">
        <f t="shared" si="30"/>
        <v>374</v>
      </c>
      <c r="B378" s="44">
        <v>118</v>
      </c>
      <c r="C378" s="44">
        <f t="shared" si="31"/>
        <v>1374</v>
      </c>
      <c r="D378" s="51"/>
      <c r="E378" s="48" t="s">
        <v>1870</v>
      </c>
      <c r="F378" s="38" t="s">
        <v>828</v>
      </c>
      <c r="G378" s="95">
        <v>127</v>
      </c>
      <c r="H378" t="str">
        <f t="shared" si="32"/>
        <v xml:space="preserve">  ta_none, // #1374 MIDI Preset CC</v>
      </c>
      <c r="I378" t="str">
        <f t="shared" si="29"/>
        <v xml:space="preserve">  127, // #1374 MIDI Preset CC</v>
      </c>
    </row>
    <row r="379" spans="1:9" x14ac:dyDescent="0.2">
      <c r="A379" s="44">
        <f t="shared" si="30"/>
        <v>375</v>
      </c>
      <c r="B379" s="44">
        <v>119</v>
      </c>
      <c r="C379" s="44">
        <f t="shared" si="31"/>
        <v>1375</v>
      </c>
      <c r="D379" s="51"/>
      <c r="E379" s="48" t="s">
        <v>2567</v>
      </c>
      <c r="F379" s="38" t="s">
        <v>828</v>
      </c>
      <c r="G379" s="7">
        <v>255</v>
      </c>
      <c r="H379" t="str">
        <f t="shared" si="32"/>
        <v xml:space="preserve">  ta_none, // #1375 MIDI Show CC</v>
      </c>
      <c r="I379" t="str">
        <f t="shared" si="29"/>
        <v xml:space="preserve">  255, // #1375 MIDI Show CC</v>
      </c>
    </row>
    <row r="380" spans="1:9" x14ac:dyDescent="0.2">
      <c r="A380" s="44">
        <f t="shared" si="30"/>
        <v>376</v>
      </c>
      <c r="B380" s="44">
        <v>120</v>
      </c>
      <c r="C380" s="44">
        <f t="shared" si="31"/>
        <v>1376</v>
      </c>
      <c r="D380" s="51"/>
      <c r="E380" s="36"/>
      <c r="F380" s="38" t="s">
        <v>828</v>
      </c>
      <c r="G380" s="7">
        <v>0</v>
      </c>
      <c r="H380" t="str">
        <f t="shared" si="32"/>
        <v xml:space="preserve">  ta_none, // #1376 </v>
      </c>
      <c r="I380" t="str">
        <f t="shared" si="29"/>
        <v xml:space="preserve">  0, // #1376 </v>
      </c>
    </row>
    <row r="381" spans="1:9" x14ac:dyDescent="0.2">
      <c r="A381" s="44">
        <f t="shared" si="30"/>
        <v>377</v>
      </c>
      <c r="B381" s="44">
        <v>121</v>
      </c>
      <c r="C381" s="44">
        <f t="shared" si="31"/>
        <v>1377</v>
      </c>
      <c r="D381" s="51"/>
      <c r="E381" s="36"/>
      <c r="F381" s="38" t="s">
        <v>828</v>
      </c>
      <c r="G381" s="7">
        <v>0</v>
      </c>
      <c r="H381" t="str">
        <f t="shared" si="32"/>
        <v xml:space="preserve">  ta_none, // #1377 </v>
      </c>
      <c r="I381" t="str">
        <f t="shared" si="29"/>
        <v xml:space="preserve">  0, // #1377 </v>
      </c>
    </row>
    <row r="382" spans="1:9" x14ac:dyDescent="0.2">
      <c r="A382" s="44">
        <f t="shared" si="30"/>
        <v>378</v>
      </c>
      <c r="B382" s="44">
        <v>122</v>
      </c>
      <c r="C382" s="44">
        <f t="shared" si="31"/>
        <v>1378</v>
      </c>
      <c r="D382" s="51"/>
      <c r="E382" s="36"/>
      <c r="F382" s="38" t="s">
        <v>828</v>
      </c>
      <c r="G382" s="7">
        <v>0</v>
      </c>
      <c r="H382" t="str">
        <f t="shared" si="32"/>
        <v xml:space="preserve">  ta_none, // #1378 </v>
      </c>
      <c r="I382" t="str">
        <f t="shared" si="29"/>
        <v xml:space="preserve">  0, // #1378 </v>
      </c>
    </row>
    <row r="383" spans="1:9" x14ac:dyDescent="0.2">
      <c r="A383" s="44">
        <f t="shared" si="30"/>
        <v>379</v>
      </c>
      <c r="B383" s="44">
        <v>123</v>
      </c>
      <c r="C383" s="44">
        <f t="shared" si="31"/>
        <v>1379</v>
      </c>
      <c r="D383" s="51"/>
      <c r="E383" s="36"/>
      <c r="F383" s="38" t="s">
        <v>828</v>
      </c>
      <c r="G383" s="7">
        <v>0</v>
      </c>
      <c r="H383" t="str">
        <f t="shared" si="32"/>
        <v xml:space="preserve">  ta_none, // #1379 </v>
      </c>
      <c r="I383" t="str">
        <f t="shared" si="29"/>
        <v xml:space="preserve">  0, // #1379 </v>
      </c>
    </row>
    <row r="384" spans="1:9" x14ac:dyDescent="0.2">
      <c r="A384" s="44">
        <f t="shared" si="30"/>
        <v>380</v>
      </c>
      <c r="B384" s="44">
        <v>124</v>
      </c>
      <c r="C384" s="44">
        <f t="shared" si="31"/>
        <v>1380</v>
      </c>
      <c r="D384" s="51"/>
      <c r="E384" s="36"/>
      <c r="F384" s="38" t="s">
        <v>828</v>
      </c>
      <c r="G384" s="7">
        <v>0</v>
      </c>
      <c r="H384" t="str">
        <f t="shared" si="32"/>
        <v xml:space="preserve">  ta_none, // #1380 </v>
      </c>
      <c r="I384" t="str">
        <f t="shared" si="29"/>
        <v xml:space="preserve">  0, // #1380 </v>
      </c>
    </row>
    <row r="385" spans="1:9" x14ac:dyDescent="0.2">
      <c r="A385" s="44">
        <f t="shared" si="30"/>
        <v>381</v>
      </c>
      <c r="B385" s="44">
        <v>125</v>
      </c>
      <c r="C385" s="44">
        <f t="shared" si="31"/>
        <v>1381</v>
      </c>
      <c r="D385" s="51"/>
      <c r="E385" s="36"/>
      <c r="F385" s="38" t="s">
        <v>828</v>
      </c>
      <c r="G385" s="7">
        <v>0</v>
      </c>
      <c r="H385" t="str">
        <f t="shared" si="32"/>
        <v xml:space="preserve">  ta_none, // #1381 </v>
      </c>
      <c r="I385" t="str">
        <f t="shared" si="29"/>
        <v xml:space="preserve">  0, // #1381 </v>
      </c>
    </row>
    <row r="386" spans="1:9" x14ac:dyDescent="0.2">
      <c r="A386" s="44">
        <f t="shared" si="30"/>
        <v>382</v>
      </c>
      <c r="B386" s="44">
        <v>126</v>
      </c>
      <c r="C386" s="44">
        <f t="shared" si="31"/>
        <v>1382</v>
      </c>
      <c r="D386" s="51"/>
      <c r="E386" s="36"/>
      <c r="F386" s="38" t="s">
        <v>828</v>
      </c>
      <c r="G386" s="7">
        <v>0</v>
      </c>
      <c r="H386" t="str">
        <f t="shared" si="32"/>
        <v xml:space="preserve">  ta_none, // #1382 </v>
      </c>
      <c r="I386" t="str">
        <f t="shared" si="29"/>
        <v xml:space="preserve">  0, // #1382 </v>
      </c>
    </row>
    <row r="387" spans="1:9" x14ac:dyDescent="0.2">
      <c r="A387" s="44">
        <f t="shared" si="30"/>
        <v>383</v>
      </c>
      <c r="B387" s="44">
        <v>127</v>
      </c>
      <c r="C387" s="44">
        <f t="shared" si="31"/>
        <v>1383</v>
      </c>
      <c r="D387" s="51"/>
      <c r="E387" s="36"/>
      <c r="F387" s="38" t="s">
        <v>828</v>
      </c>
      <c r="G387" s="7">
        <v>0</v>
      </c>
      <c r="H387" t="str">
        <f t="shared" si="32"/>
        <v xml:space="preserve">  ta_none, // #1383 </v>
      </c>
      <c r="I387" t="str">
        <f t="shared" si="29"/>
        <v xml:space="preserve">  0, // #1383 </v>
      </c>
    </row>
    <row r="388" spans="1:9" x14ac:dyDescent="0.2">
      <c r="A388" s="60">
        <f t="shared" si="30"/>
        <v>384</v>
      </c>
      <c r="B388" s="60">
        <v>128</v>
      </c>
      <c r="C388" s="60">
        <f t="shared" si="31"/>
        <v>1384</v>
      </c>
      <c r="D388" s="51"/>
      <c r="E388" s="46" t="s">
        <v>403</v>
      </c>
      <c r="F388" s="38" t="s">
        <v>911</v>
      </c>
      <c r="G388" s="95">
        <v>2</v>
      </c>
      <c r="H388" t="str">
        <f t="shared" ref="H388:H451" si="33">CONCATENATE("  ",F388,", // #",C388," ",E388)</f>
        <v xml:space="preserve">  ta_pots, // #1384 Preamp Swell Type</v>
      </c>
      <c r="I388" t="str">
        <f t="shared" si="29"/>
        <v xml:space="preserve">  2, // #1384 Preamp Swell Type</v>
      </c>
    </row>
    <row r="389" spans="1:9" x14ac:dyDescent="0.2">
      <c r="A389" s="44">
        <f t="shared" si="30"/>
        <v>385</v>
      </c>
      <c r="B389" s="44">
        <v>129</v>
      </c>
      <c r="C389" s="44">
        <f t="shared" si="31"/>
        <v>1385</v>
      </c>
      <c r="D389" s="51"/>
      <c r="E389" s="45" t="s">
        <v>531</v>
      </c>
      <c r="F389" s="38" t="s">
        <v>833</v>
      </c>
      <c r="G389" s="95">
        <v>3</v>
      </c>
      <c r="H389" t="str">
        <f t="shared" si="33"/>
        <v xml:space="preserve">  ta_tuning, // #1385 TG Tuning Set</v>
      </c>
      <c r="I389" t="str">
        <f t="shared" ref="I389:I452" si="34">CONCATENATE("  ",G389,", // #",C389," ",E389)</f>
        <v xml:space="preserve">  3, // #1385 TG Tuning Set</v>
      </c>
    </row>
    <row r="390" spans="1:9" x14ac:dyDescent="0.2">
      <c r="A390" s="44">
        <f t="shared" ref="A390:A453" si="35">A389+1</f>
        <v>386</v>
      </c>
      <c r="B390" s="44">
        <v>130</v>
      </c>
      <c r="C390" s="44">
        <f t="shared" ref="C390:C453" si="36">C389+1</f>
        <v>1386</v>
      </c>
      <c r="D390" s="51"/>
      <c r="E390" s="45" t="s">
        <v>203</v>
      </c>
      <c r="F390" s="38" t="s">
        <v>2206</v>
      </c>
      <c r="G390" s="95">
        <v>96</v>
      </c>
      <c r="H390" t="str">
        <f t="shared" si="33"/>
        <v xml:space="preserve">  ta_taper_tg, // #1386 TG Size</v>
      </c>
      <c r="I390" t="str">
        <f t="shared" si="34"/>
        <v xml:space="preserve">  96, // #1386 TG Size</v>
      </c>
    </row>
    <row r="391" spans="1:9" x14ac:dyDescent="0.2">
      <c r="A391" s="44">
        <f t="shared" si="35"/>
        <v>387</v>
      </c>
      <c r="B391" s="44">
        <v>131</v>
      </c>
      <c r="C391" s="44">
        <f t="shared" si="36"/>
        <v>1387</v>
      </c>
      <c r="D391" s="51"/>
      <c r="E391" s="45" t="s">
        <v>248</v>
      </c>
      <c r="F391" s="38" t="s">
        <v>2206</v>
      </c>
      <c r="G391" s="95">
        <v>127</v>
      </c>
      <c r="H391" t="str">
        <f t="shared" si="33"/>
        <v xml:space="preserve">  ta_taper_tg, // #1387 TG Fixed Taper Value</v>
      </c>
      <c r="I391" t="str">
        <f t="shared" si="34"/>
        <v xml:space="preserve">  127, // #1387 TG Fixed Taper Value</v>
      </c>
    </row>
    <row r="392" spans="1:9" x14ac:dyDescent="0.2">
      <c r="A392" s="44">
        <f t="shared" si="35"/>
        <v>388</v>
      </c>
      <c r="B392" s="44">
        <v>132</v>
      </c>
      <c r="C392" s="44">
        <f t="shared" si="36"/>
        <v>1388</v>
      </c>
      <c r="D392" s="51"/>
      <c r="E392" s="45" t="s">
        <v>204</v>
      </c>
      <c r="F392" s="38" t="s">
        <v>834</v>
      </c>
      <c r="G392" s="95">
        <v>7</v>
      </c>
      <c r="H392" t="str">
        <f t="shared" si="33"/>
        <v xml:space="preserve">  ta_wave, // #1388 TG WaveSet</v>
      </c>
      <c r="I392" t="str">
        <f t="shared" si="34"/>
        <v xml:space="preserve">  7, // #1388 TG WaveSet</v>
      </c>
    </row>
    <row r="393" spans="1:9" x14ac:dyDescent="0.2">
      <c r="A393" s="44">
        <f t="shared" si="35"/>
        <v>389</v>
      </c>
      <c r="B393" s="44">
        <v>133</v>
      </c>
      <c r="C393" s="44">
        <f t="shared" si="36"/>
        <v>1389</v>
      </c>
      <c r="D393" s="51"/>
      <c r="E393" s="45" t="s">
        <v>205</v>
      </c>
      <c r="F393" s="38" t="s">
        <v>831</v>
      </c>
      <c r="G393" s="95">
        <v>15</v>
      </c>
      <c r="H393" t="str">
        <f t="shared" si="33"/>
        <v xml:space="preserve">  ta_organ, // #1389 TG Flutter</v>
      </c>
      <c r="I393" t="str">
        <f t="shared" si="34"/>
        <v xml:space="preserve">  15, // #1389 TG Flutter</v>
      </c>
    </row>
    <row r="394" spans="1:9" x14ac:dyDescent="0.2">
      <c r="A394" s="44">
        <f t="shared" si="35"/>
        <v>390</v>
      </c>
      <c r="B394" s="44">
        <v>134</v>
      </c>
      <c r="C394" s="44">
        <f t="shared" si="36"/>
        <v>1390</v>
      </c>
      <c r="D394" s="51"/>
      <c r="E394" s="45" t="s">
        <v>206</v>
      </c>
      <c r="F394" s="38" t="s">
        <v>831</v>
      </c>
      <c r="G394" s="95">
        <v>7</v>
      </c>
      <c r="H394" t="str">
        <f t="shared" si="33"/>
        <v xml:space="preserve">  ta_organ, // #1390 TG Leakage</v>
      </c>
      <c r="I394" t="str">
        <f t="shared" si="34"/>
        <v xml:space="preserve">  7, // #1390 TG Leakage</v>
      </c>
    </row>
    <row r="395" spans="1:9" x14ac:dyDescent="0.2">
      <c r="A395" s="44">
        <f t="shared" si="35"/>
        <v>391</v>
      </c>
      <c r="B395" s="44">
        <v>135</v>
      </c>
      <c r="C395" s="44">
        <f t="shared" si="36"/>
        <v>1391</v>
      </c>
      <c r="D395" s="51"/>
      <c r="E395" s="46" t="s">
        <v>1322</v>
      </c>
      <c r="F395" s="38" t="s">
        <v>831</v>
      </c>
      <c r="G395" s="95">
        <v>15</v>
      </c>
      <c r="H395" t="str">
        <f t="shared" si="33"/>
        <v xml:space="preserve">  ta_organ, // #1391 Generator Tuning</v>
      </c>
      <c r="I395" t="str">
        <f t="shared" si="34"/>
        <v xml:space="preserve">  15, // #1391 Generator Tuning</v>
      </c>
    </row>
    <row r="396" spans="1:9" x14ac:dyDescent="0.2">
      <c r="A396" s="44">
        <f t="shared" si="35"/>
        <v>392</v>
      </c>
      <c r="B396" s="44">
        <v>136</v>
      </c>
      <c r="C396" s="44">
        <f t="shared" si="36"/>
        <v>1392</v>
      </c>
      <c r="D396" s="51"/>
      <c r="E396" s="46" t="s">
        <v>568</v>
      </c>
      <c r="F396" s="38" t="s">
        <v>2206</v>
      </c>
      <c r="G396" s="95">
        <v>5</v>
      </c>
      <c r="H396" t="str">
        <f t="shared" si="33"/>
        <v xml:space="preserve">  ta_taper_tg, // #1392 Tapering/Cap Set</v>
      </c>
      <c r="I396" t="str">
        <f t="shared" si="34"/>
        <v xml:space="preserve">  5, // #1392 Tapering/Cap Set</v>
      </c>
    </row>
    <row r="397" spans="1:9" x14ac:dyDescent="0.2">
      <c r="A397" s="44">
        <f t="shared" si="35"/>
        <v>393</v>
      </c>
      <c r="B397" s="44">
        <v>137</v>
      </c>
      <c r="C397" s="44">
        <f t="shared" si="36"/>
        <v>1393</v>
      </c>
      <c r="D397" s="51"/>
      <c r="E397" s="46" t="s">
        <v>810</v>
      </c>
      <c r="F397" s="38" t="s">
        <v>2206</v>
      </c>
      <c r="G397" s="95">
        <v>127</v>
      </c>
      <c r="H397" t="str">
        <f t="shared" si="33"/>
        <v xml:space="preserve">  ta_taper_tg, // #1393 LC Filter Fac</v>
      </c>
      <c r="I397" t="str">
        <f t="shared" si="34"/>
        <v xml:space="preserve">  127, // #1393 LC Filter Fac</v>
      </c>
    </row>
    <row r="398" spans="1:9" x14ac:dyDescent="0.2">
      <c r="A398" s="44">
        <f t="shared" si="35"/>
        <v>394</v>
      </c>
      <c r="B398" s="44">
        <v>138</v>
      </c>
      <c r="C398" s="44">
        <f t="shared" si="36"/>
        <v>1394</v>
      </c>
      <c r="D398" s="51"/>
      <c r="E398" s="45" t="s">
        <v>1243</v>
      </c>
      <c r="F398" s="38" t="s">
        <v>2206</v>
      </c>
      <c r="G398" s="95">
        <v>127</v>
      </c>
      <c r="H398" t="str">
        <f t="shared" si="33"/>
        <v xml:space="preserve">  ta_taper_tg, // #1394 TG Bottom 16 Octave Taper Val</v>
      </c>
      <c r="I398" t="str">
        <f t="shared" si="34"/>
        <v xml:space="preserve">  127, // #1394 TG Bottom 16 Octave Taper Val</v>
      </c>
    </row>
    <row r="399" spans="1:9" x14ac:dyDescent="0.2">
      <c r="A399" s="44">
        <f t="shared" si="35"/>
        <v>395</v>
      </c>
      <c r="B399" s="44">
        <v>139</v>
      </c>
      <c r="C399" s="44">
        <f t="shared" si="36"/>
        <v>1395</v>
      </c>
      <c r="D399" s="51"/>
      <c r="E399" s="46" t="s">
        <v>515</v>
      </c>
      <c r="F399" s="38" t="s">
        <v>831</v>
      </c>
      <c r="G399" s="95">
        <v>255</v>
      </c>
      <c r="H399" t="str">
        <f t="shared" si="33"/>
        <v xml:space="preserve">  ta_organ, // #1395 Generator Transpose</v>
      </c>
      <c r="I399" t="str">
        <f t="shared" si="34"/>
        <v xml:space="preserve">  255, // #1395 Generator Transpose</v>
      </c>
    </row>
    <row r="400" spans="1:9" x14ac:dyDescent="0.2">
      <c r="A400" s="44">
        <f t="shared" si="35"/>
        <v>396</v>
      </c>
      <c r="B400" s="44">
        <v>140</v>
      </c>
      <c r="C400" s="44">
        <f t="shared" si="36"/>
        <v>1396</v>
      </c>
      <c r="D400" s="51"/>
      <c r="E400" s="35"/>
      <c r="F400" s="38" t="s">
        <v>828</v>
      </c>
      <c r="G400" s="7">
        <v>0</v>
      </c>
      <c r="H400" t="str">
        <f t="shared" si="33"/>
        <v xml:space="preserve">  ta_none, // #1396 </v>
      </c>
      <c r="I400" t="str">
        <f t="shared" si="34"/>
        <v xml:space="preserve">  0, // #1396 </v>
      </c>
    </row>
    <row r="401" spans="1:9" x14ac:dyDescent="0.2">
      <c r="A401" s="44">
        <f t="shared" si="35"/>
        <v>397</v>
      </c>
      <c r="B401" s="44">
        <v>141</v>
      </c>
      <c r="C401" s="44">
        <f t="shared" si="36"/>
        <v>1397</v>
      </c>
      <c r="D401" s="51"/>
      <c r="E401" s="36"/>
      <c r="F401" s="38" t="s">
        <v>828</v>
      </c>
      <c r="G401" s="7">
        <v>0</v>
      </c>
      <c r="H401" t="str">
        <f t="shared" si="33"/>
        <v xml:space="preserve">  ta_none, // #1397 </v>
      </c>
      <c r="I401" t="str">
        <f t="shared" si="34"/>
        <v xml:space="preserve">  0, // #1397 </v>
      </c>
    </row>
    <row r="402" spans="1:9" x14ac:dyDescent="0.2">
      <c r="A402" s="44">
        <f t="shared" si="35"/>
        <v>398</v>
      </c>
      <c r="B402" s="44">
        <v>142</v>
      </c>
      <c r="C402" s="44">
        <f t="shared" si="36"/>
        <v>1398</v>
      </c>
      <c r="D402" s="51"/>
      <c r="E402" s="36"/>
      <c r="F402" s="38" t="s">
        <v>828</v>
      </c>
      <c r="G402" s="7">
        <v>0</v>
      </c>
      <c r="H402" t="str">
        <f t="shared" si="33"/>
        <v xml:space="preserve">  ta_none, // #1398 </v>
      </c>
      <c r="I402" t="str">
        <f t="shared" si="34"/>
        <v xml:space="preserve">  0, // #1398 </v>
      </c>
    </row>
    <row r="403" spans="1:9" x14ac:dyDescent="0.2">
      <c r="A403" s="44">
        <f t="shared" si="35"/>
        <v>399</v>
      </c>
      <c r="B403" s="44">
        <v>143</v>
      </c>
      <c r="C403" s="44">
        <f t="shared" si="36"/>
        <v>1399</v>
      </c>
      <c r="D403" s="51"/>
      <c r="E403" s="36"/>
      <c r="F403" s="38" t="s">
        <v>828</v>
      </c>
      <c r="G403" s="7">
        <v>0</v>
      </c>
      <c r="H403" t="str">
        <f t="shared" si="33"/>
        <v xml:space="preserve">  ta_none, // #1399 </v>
      </c>
      <c r="I403" t="str">
        <f t="shared" si="34"/>
        <v xml:space="preserve">  0, // #1399 </v>
      </c>
    </row>
    <row r="404" spans="1:9" x14ac:dyDescent="0.2">
      <c r="A404" s="60">
        <f t="shared" si="35"/>
        <v>400</v>
      </c>
      <c r="B404" s="60">
        <v>144</v>
      </c>
      <c r="C404" s="60">
        <f t="shared" si="36"/>
        <v>1400</v>
      </c>
      <c r="D404" s="51"/>
      <c r="E404" s="48" t="s">
        <v>798</v>
      </c>
      <c r="F404" s="38" t="s">
        <v>835</v>
      </c>
      <c r="G404" s="7">
        <v>127</v>
      </c>
      <c r="H404" t="str">
        <f t="shared" si="33"/>
        <v xml:space="preserve">  ta_reverb, // #1400 Reverb Level 1</v>
      </c>
      <c r="I404" t="str">
        <f t="shared" si="34"/>
        <v xml:space="preserve">  127, // #1400 Reverb Level 1</v>
      </c>
    </row>
    <row r="405" spans="1:9" x14ac:dyDescent="0.2">
      <c r="A405" s="44">
        <f t="shared" si="35"/>
        <v>401</v>
      </c>
      <c r="B405" s="44">
        <v>145</v>
      </c>
      <c r="C405" s="44">
        <f t="shared" si="36"/>
        <v>1401</v>
      </c>
      <c r="D405" s="51"/>
      <c r="E405" s="48" t="s">
        <v>799</v>
      </c>
      <c r="F405" s="38" t="s">
        <v>835</v>
      </c>
      <c r="G405" s="7">
        <v>127</v>
      </c>
      <c r="H405" t="str">
        <f t="shared" si="33"/>
        <v xml:space="preserve">  ta_reverb, // #1401 Reverb Level 2</v>
      </c>
      <c r="I405" t="str">
        <f t="shared" si="34"/>
        <v xml:space="preserve">  127, // #1401 Reverb Level 2</v>
      </c>
    </row>
    <row r="406" spans="1:9" x14ac:dyDescent="0.2">
      <c r="A406" s="44">
        <f t="shared" si="35"/>
        <v>402</v>
      </c>
      <c r="B406" s="44">
        <v>146</v>
      </c>
      <c r="C406" s="44">
        <f t="shared" si="36"/>
        <v>1402</v>
      </c>
      <c r="D406" s="51"/>
      <c r="E406" s="48" t="s">
        <v>800</v>
      </c>
      <c r="F406" s="38" t="s">
        <v>835</v>
      </c>
      <c r="G406" s="7">
        <v>127</v>
      </c>
      <c r="H406" t="str">
        <f t="shared" si="33"/>
        <v xml:space="preserve">  ta_reverb, // #1402 Reverb Level 3</v>
      </c>
      <c r="I406" t="str">
        <f t="shared" si="34"/>
        <v xml:space="preserve">  127, // #1402 Reverb Level 3</v>
      </c>
    </row>
    <row r="407" spans="1:9" x14ac:dyDescent="0.2">
      <c r="A407" s="44">
        <f t="shared" si="35"/>
        <v>403</v>
      </c>
      <c r="B407" s="44">
        <v>147</v>
      </c>
      <c r="C407" s="44">
        <f t="shared" si="36"/>
        <v>1403</v>
      </c>
      <c r="D407" s="51"/>
      <c r="E407" s="48"/>
      <c r="F407" s="38" t="s">
        <v>828</v>
      </c>
      <c r="G407" s="7">
        <v>0</v>
      </c>
      <c r="H407" t="str">
        <f t="shared" si="33"/>
        <v xml:space="preserve">  ta_none, // #1403 </v>
      </c>
      <c r="I407" t="str">
        <f t="shared" si="34"/>
        <v xml:space="preserve">  0, // #1403 </v>
      </c>
    </row>
    <row r="408" spans="1:9" x14ac:dyDescent="0.2">
      <c r="A408" s="44">
        <f t="shared" si="35"/>
        <v>404</v>
      </c>
      <c r="B408" s="44">
        <v>148</v>
      </c>
      <c r="C408" s="44">
        <f t="shared" si="36"/>
        <v>1404</v>
      </c>
      <c r="D408" s="51"/>
      <c r="E408" s="48"/>
      <c r="F408" s="38" t="s">
        <v>828</v>
      </c>
      <c r="G408" s="7">
        <v>0</v>
      </c>
      <c r="H408" t="str">
        <f t="shared" si="33"/>
        <v xml:space="preserve">  ta_none, // #1404 </v>
      </c>
      <c r="I408" t="str">
        <f t="shared" si="34"/>
        <v xml:space="preserve">  0, // #1404 </v>
      </c>
    </row>
    <row r="409" spans="1:9" x14ac:dyDescent="0.2">
      <c r="A409" s="44">
        <f t="shared" si="35"/>
        <v>405</v>
      </c>
      <c r="B409" s="44">
        <v>149</v>
      </c>
      <c r="C409" s="44">
        <f t="shared" si="36"/>
        <v>1405</v>
      </c>
      <c r="D409" s="51"/>
      <c r="E409" s="47"/>
      <c r="F409" s="38" t="s">
        <v>828</v>
      </c>
      <c r="G409" s="7">
        <v>0</v>
      </c>
      <c r="H409" t="str">
        <f t="shared" si="33"/>
        <v xml:space="preserve">  ta_none, // #1405 </v>
      </c>
      <c r="I409" t="str">
        <f t="shared" si="34"/>
        <v xml:space="preserve">  0, // #1405 </v>
      </c>
    </row>
    <row r="410" spans="1:9" x14ac:dyDescent="0.2">
      <c r="A410" s="44">
        <f t="shared" si="35"/>
        <v>406</v>
      </c>
      <c r="B410" s="44">
        <v>150</v>
      </c>
      <c r="C410" s="44">
        <f t="shared" si="36"/>
        <v>1406</v>
      </c>
      <c r="D410" s="51"/>
      <c r="E410" s="47"/>
      <c r="F410" s="38" t="s">
        <v>828</v>
      </c>
      <c r="G410" s="7">
        <v>0</v>
      </c>
      <c r="H410" t="str">
        <f t="shared" si="33"/>
        <v xml:space="preserve">  ta_none, // #1406 </v>
      </c>
      <c r="I410" t="str">
        <f t="shared" si="34"/>
        <v xml:space="preserve">  0, // #1406 </v>
      </c>
    </row>
    <row r="411" spans="1:9" x14ac:dyDescent="0.2">
      <c r="A411" s="44">
        <f t="shared" si="35"/>
        <v>407</v>
      </c>
      <c r="B411" s="44">
        <v>151</v>
      </c>
      <c r="C411" s="44">
        <f t="shared" si="36"/>
        <v>1407</v>
      </c>
      <c r="D411" s="51"/>
      <c r="E411" s="47"/>
      <c r="F411" s="38" t="s">
        <v>828</v>
      </c>
      <c r="G411" s="7">
        <v>0</v>
      </c>
      <c r="H411" t="str">
        <f t="shared" si="33"/>
        <v xml:space="preserve">  ta_none, // #1407 </v>
      </c>
      <c r="I411" t="str">
        <f t="shared" si="34"/>
        <v xml:space="preserve">  0, // #1407 </v>
      </c>
    </row>
    <row r="412" spans="1:9" x14ac:dyDescent="0.2">
      <c r="A412" s="60">
        <f t="shared" si="35"/>
        <v>408</v>
      </c>
      <c r="B412" s="60">
        <v>152</v>
      </c>
      <c r="C412" s="60">
        <f t="shared" si="36"/>
        <v>1408</v>
      </c>
      <c r="D412" s="51"/>
      <c r="E412" s="236" t="s">
        <v>1685</v>
      </c>
      <c r="F412" s="38" t="s">
        <v>828</v>
      </c>
      <c r="G412" s="7">
        <v>7</v>
      </c>
      <c r="H412" t="str">
        <f t="shared" si="33"/>
        <v xml:space="preserve">  ta_none, // #1408 Current Mixture Setup Number</v>
      </c>
      <c r="I412" t="str">
        <f t="shared" si="34"/>
        <v xml:space="preserve">  7, // #1408 Current Mixture Setup Number</v>
      </c>
    </row>
    <row r="413" spans="1:9" x14ac:dyDescent="0.2">
      <c r="A413" s="44">
        <f t="shared" si="35"/>
        <v>409</v>
      </c>
      <c r="B413" s="44">
        <v>153</v>
      </c>
      <c r="C413" s="44">
        <f t="shared" si="36"/>
        <v>1409</v>
      </c>
      <c r="D413" s="51"/>
      <c r="E413" s="236" t="s">
        <v>1686</v>
      </c>
      <c r="F413" s="38" t="s">
        <v>828</v>
      </c>
      <c r="G413" s="7">
        <v>7</v>
      </c>
      <c r="H413" t="str">
        <f t="shared" si="33"/>
        <v xml:space="preserve">  ta_none, // #1409 Current Vibrato Setup Number</v>
      </c>
      <c r="I413" t="str">
        <f t="shared" si="34"/>
        <v xml:space="preserve">  7, // #1409 Current Vibrato Setup Number</v>
      </c>
    </row>
    <row r="414" spans="1:9" x14ac:dyDescent="0.2">
      <c r="A414" s="44">
        <f t="shared" si="35"/>
        <v>410</v>
      </c>
      <c r="B414" s="44">
        <v>154</v>
      </c>
      <c r="C414" s="44">
        <f t="shared" si="36"/>
        <v>1410</v>
      </c>
      <c r="D414" s="51"/>
      <c r="E414" s="236" t="s">
        <v>1693</v>
      </c>
      <c r="F414" s="38" t="s">
        <v>828</v>
      </c>
      <c r="G414" s="7">
        <v>7</v>
      </c>
      <c r="H414" t="str">
        <f t="shared" si="33"/>
        <v xml:space="preserve">  ta_none, // #1410 Current Phasing Setup Number</v>
      </c>
      <c r="I414" t="str">
        <f t="shared" si="34"/>
        <v xml:space="preserve">  7, // #1410 Current Phasing Setup Number</v>
      </c>
    </row>
    <row r="415" spans="1:9" x14ac:dyDescent="0.2">
      <c r="A415" s="44">
        <f t="shared" si="35"/>
        <v>411</v>
      </c>
      <c r="B415" s="44">
        <v>155</v>
      </c>
      <c r="C415" s="44">
        <f t="shared" si="36"/>
        <v>1411</v>
      </c>
      <c r="D415" s="51"/>
      <c r="E415" s="236" t="s">
        <v>1813</v>
      </c>
      <c r="F415" s="38" t="s">
        <v>1694</v>
      </c>
      <c r="G415" s="7">
        <v>15</v>
      </c>
      <c r="H415" t="str">
        <f t="shared" si="33"/>
        <v xml:space="preserve">  ta_gating, // #1411 Current Percussion Menu Number</v>
      </c>
      <c r="I415" t="str">
        <f t="shared" si="34"/>
        <v xml:space="preserve">  15, // #1411 Current Percussion Menu Number</v>
      </c>
    </row>
    <row r="416" spans="1:9" x14ac:dyDescent="0.2">
      <c r="A416" s="44">
        <f t="shared" si="35"/>
        <v>412</v>
      </c>
      <c r="B416" s="44">
        <v>156</v>
      </c>
      <c r="C416" s="44">
        <f t="shared" si="36"/>
        <v>1412</v>
      </c>
      <c r="D416" s="51"/>
      <c r="E416" s="236" t="s">
        <v>1814</v>
      </c>
      <c r="F416" s="38" t="s">
        <v>835</v>
      </c>
      <c r="G416" s="7">
        <v>3</v>
      </c>
      <c r="H416" t="str">
        <f t="shared" si="33"/>
        <v xml:space="preserve">  ta_reverb, // #1412 Current Reverb Menu Number</v>
      </c>
      <c r="I416" t="str">
        <f t="shared" si="34"/>
        <v xml:space="preserve">  3, // #1412 Current Reverb Menu Number</v>
      </c>
    </row>
    <row r="417" spans="1:9" x14ac:dyDescent="0.2">
      <c r="A417" s="44">
        <f t="shared" si="35"/>
        <v>413</v>
      </c>
      <c r="B417" s="44">
        <v>157</v>
      </c>
      <c r="C417" s="44">
        <f t="shared" si="36"/>
        <v>1413</v>
      </c>
      <c r="D417" s="51"/>
      <c r="E417" s="47"/>
      <c r="F417" s="38" t="s">
        <v>828</v>
      </c>
      <c r="G417" s="7">
        <v>0</v>
      </c>
      <c r="H417" t="str">
        <f t="shared" si="33"/>
        <v xml:space="preserve">  ta_none, // #1413 </v>
      </c>
      <c r="I417" t="str">
        <f t="shared" si="34"/>
        <v xml:space="preserve">  0, // #1413 </v>
      </c>
    </row>
    <row r="418" spans="1:9" x14ac:dyDescent="0.2">
      <c r="A418" s="44">
        <f t="shared" si="35"/>
        <v>414</v>
      </c>
      <c r="B418" s="44">
        <v>158</v>
      </c>
      <c r="C418" s="44">
        <f t="shared" si="36"/>
        <v>1414</v>
      </c>
      <c r="D418" s="51"/>
      <c r="E418" s="47"/>
      <c r="F418" s="38" t="s">
        <v>828</v>
      </c>
      <c r="G418" s="7">
        <v>0</v>
      </c>
      <c r="H418" t="str">
        <f t="shared" si="33"/>
        <v xml:space="preserve">  ta_none, // #1414 </v>
      </c>
      <c r="I418" t="str">
        <f t="shared" si="34"/>
        <v xml:space="preserve">  0, // #1414 </v>
      </c>
    </row>
    <row r="419" spans="1:9" x14ac:dyDescent="0.2">
      <c r="A419" s="44">
        <f t="shared" si="35"/>
        <v>415</v>
      </c>
      <c r="B419" s="44">
        <v>159</v>
      </c>
      <c r="C419" s="44">
        <f t="shared" si="36"/>
        <v>1415</v>
      </c>
      <c r="D419" s="51"/>
      <c r="E419" s="45"/>
      <c r="F419" s="38" t="s">
        <v>828</v>
      </c>
      <c r="G419" s="7">
        <v>0</v>
      </c>
      <c r="H419" t="str">
        <f t="shared" si="33"/>
        <v xml:space="preserve">  ta_none, // #1415 </v>
      </c>
      <c r="I419" t="str">
        <f t="shared" si="34"/>
        <v xml:space="preserve">  0, // #1415 </v>
      </c>
    </row>
    <row r="420" spans="1:9" x14ac:dyDescent="0.2">
      <c r="A420" s="60">
        <f t="shared" si="35"/>
        <v>416</v>
      </c>
      <c r="B420" s="60">
        <v>160</v>
      </c>
      <c r="C420" s="60">
        <f t="shared" si="36"/>
        <v>1416</v>
      </c>
      <c r="D420" s="51"/>
      <c r="E420" s="46" t="s">
        <v>569</v>
      </c>
      <c r="F420" s="38" t="s">
        <v>1694</v>
      </c>
      <c r="G420" s="7">
        <v>127</v>
      </c>
      <c r="H420" t="str">
        <f t="shared" si="33"/>
        <v xml:space="preserve">  ta_gating, // #1416 Mixt DB 10, Level from Busbar 9</v>
      </c>
      <c r="I420" t="str">
        <f t="shared" si="34"/>
        <v xml:space="preserve">  127, // #1416 Mixt DB 10, Level from Busbar 9</v>
      </c>
    </row>
    <row r="421" spans="1:9" x14ac:dyDescent="0.2">
      <c r="A421" s="44">
        <f t="shared" si="35"/>
        <v>417</v>
      </c>
      <c r="B421" s="44">
        <v>161</v>
      </c>
      <c r="C421" s="44">
        <f t="shared" si="36"/>
        <v>1417</v>
      </c>
      <c r="D421" s="51"/>
      <c r="E421" s="46" t="s">
        <v>570</v>
      </c>
      <c r="F421" s="38" t="s">
        <v>1694</v>
      </c>
      <c r="G421" s="7">
        <v>127</v>
      </c>
      <c r="H421" t="str">
        <f t="shared" si="33"/>
        <v xml:space="preserve">  ta_gating, // #1417 Mixt DB 10, Level from Busbar 10</v>
      </c>
      <c r="I421" t="str">
        <f t="shared" si="34"/>
        <v xml:space="preserve">  127, // #1417 Mixt DB 10, Level from Busbar 10</v>
      </c>
    </row>
    <row r="422" spans="1:9" x14ac:dyDescent="0.2">
      <c r="A422" s="44">
        <f t="shared" si="35"/>
        <v>418</v>
      </c>
      <c r="B422" s="44">
        <v>162</v>
      </c>
      <c r="C422" s="44">
        <f t="shared" si="36"/>
        <v>1418</v>
      </c>
      <c r="D422" s="51"/>
      <c r="E422" s="46" t="s">
        <v>571</v>
      </c>
      <c r="F422" s="38" t="s">
        <v>1694</v>
      </c>
      <c r="G422" s="7">
        <v>127</v>
      </c>
      <c r="H422" t="str">
        <f t="shared" si="33"/>
        <v xml:space="preserve">  ta_gating, // #1418 Mixt DB 10, Level from Busbar 11</v>
      </c>
      <c r="I422" t="str">
        <f t="shared" si="34"/>
        <v xml:space="preserve">  127, // #1418 Mixt DB 10, Level from Busbar 11</v>
      </c>
    </row>
    <row r="423" spans="1:9" x14ac:dyDescent="0.2">
      <c r="A423" s="44">
        <f t="shared" si="35"/>
        <v>419</v>
      </c>
      <c r="B423" s="44">
        <v>163</v>
      </c>
      <c r="C423" s="44">
        <f t="shared" si="36"/>
        <v>1419</v>
      </c>
      <c r="D423" s="51"/>
      <c r="E423" s="46" t="s">
        <v>572</v>
      </c>
      <c r="F423" s="38" t="s">
        <v>1694</v>
      </c>
      <c r="G423" s="7">
        <v>127</v>
      </c>
      <c r="H423" t="str">
        <f t="shared" si="33"/>
        <v xml:space="preserve">  ta_gating, // #1419 Mixt DB 10, Level from Busbar 12</v>
      </c>
      <c r="I423" t="str">
        <f t="shared" si="34"/>
        <v xml:space="preserve">  127, // #1419 Mixt DB 10, Level from Busbar 12</v>
      </c>
    </row>
    <row r="424" spans="1:9" x14ac:dyDescent="0.2">
      <c r="A424" s="44">
        <f t="shared" si="35"/>
        <v>420</v>
      </c>
      <c r="B424" s="44">
        <v>164</v>
      </c>
      <c r="C424" s="44">
        <f t="shared" si="36"/>
        <v>1420</v>
      </c>
      <c r="D424" s="51"/>
      <c r="E424" s="46" t="s">
        <v>573</v>
      </c>
      <c r="F424" s="38" t="s">
        <v>1694</v>
      </c>
      <c r="G424" s="7">
        <v>127</v>
      </c>
      <c r="H424" t="str">
        <f t="shared" si="33"/>
        <v xml:space="preserve">  ta_gating, // #1420 Mixt DB 10, Level from Busbar 13</v>
      </c>
      <c r="I424" t="str">
        <f t="shared" si="34"/>
        <v xml:space="preserve">  127, // #1420 Mixt DB 10, Level from Busbar 13</v>
      </c>
    </row>
    <row r="425" spans="1:9" x14ac:dyDescent="0.2">
      <c r="A425" s="44">
        <f t="shared" si="35"/>
        <v>421</v>
      </c>
      <c r="B425" s="44">
        <v>165</v>
      </c>
      <c r="C425" s="44">
        <f t="shared" si="36"/>
        <v>1421</v>
      </c>
      <c r="D425" s="51"/>
      <c r="E425" s="46" t="s">
        <v>574</v>
      </c>
      <c r="F425" s="38" t="s">
        <v>1694</v>
      </c>
      <c r="G425" s="7">
        <v>127</v>
      </c>
      <c r="H425" t="str">
        <f t="shared" si="33"/>
        <v xml:space="preserve">  ta_gating, // #1421 Mixt DB 10, Level from Busbar 14</v>
      </c>
      <c r="I425" t="str">
        <f t="shared" si="34"/>
        <v xml:space="preserve">  127, // #1421 Mixt DB 10, Level from Busbar 14</v>
      </c>
    </row>
    <row r="426" spans="1:9" x14ac:dyDescent="0.2">
      <c r="A426" s="44">
        <f t="shared" si="35"/>
        <v>422</v>
      </c>
      <c r="B426" s="44">
        <v>166</v>
      </c>
      <c r="C426" s="44">
        <f t="shared" si="36"/>
        <v>1422</v>
      </c>
      <c r="D426" s="51"/>
      <c r="E426" s="45"/>
      <c r="F426" s="38" t="s">
        <v>828</v>
      </c>
      <c r="G426" s="7">
        <v>0</v>
      </c>
      <c r="H426" t="str">
        <f t="shared" si="33"/>
        <v xml:space="preserve">  ta_none, // #1422 </v>
      </c>
      <c r="I426" t="str">
        <f t="shared" si="34"/>
        <v xml:space="preserve">  0, // #1422 </v>
      </c>
    </row>
    <row r="427" spans="1:9" x14ac:dyDescent="0.2">
      <c r="A427" s="44">
        <f t="shared" si="35"/>
        <v>423</v>
      </c>
      <c r="B427" s="44">
        <v>167</v>
      </c>
      <c r="C427" s="44">
        <f t="shared" si="36"/>
        <v>1423</v>
      </c>
      <c r="D427" s="51"/>
      <c r="E427" s="45"/>
      <c r="F427" s="38" t="s">
        <v>828</v>
      </c>
      <c r="G427" s="7">
        <v>0</v>
      </c>
      <c r="H427" t="str">
        <f t="shared" si="33"/>
        <v xml:space="preserve">  ta_none, // #1423 </v>
      </c>
      <c r="I427" t="str">
        <f t="shared" si="34"/>
        <v xml:space="preserve">  0, // #1423 </v>
      </c>
    </row>
    <row r="428" spans="1:9" x14ac:dyDescent="0.2">
      <c r="A428" s="60">
        <f t="shared" si="35"/>
        <v>424</v>
      </c>
      <c r="B428" s="60">
        <v>168</v>
      </c>
      <c r="C428" s="60">
        <f t="shared" si="36"/>
        <v>1424</v>
      </c>
      <c r="D428" s="51"/>
      <c r="E428" s="48" t="s">
        <v>575</v>
      </c>
      <c r="F428" s="38" t="s">
        <v>1694</v>
      </c>
      <c r="G428" s="7">
        <v>127</v>
      </c>
      <c r="H428" t="str">
        <f t="shared" si="33"/>
        <v xml:space="preserve">  ta_gating, // #1424 Mixt DB 11, Level from Busbar 9</v>
      </c>
      <c r="I428" t="str">
        <f t="shared" si="34"/>
        <v xml:space="preserve">  127, // #1424 Mixt DB 11, Level from Busbar 9</v>
      </c>
    </row>
    <row r="429" spans="1:9" x14ac:dyDescent="0.2">
      <c r="A429" s="44">
        <f t="shared" si="35"/>
        <v>425</v>
      </c>
      <c r="B429" s="44">
        <v>169</v>
      </c>
      <c r="C429" s="44">
        <f t="shared" si="36"/>
        <v>1425</v>
      </c>
      <c r="D429" s="51"/>
      <c r="E429" s="48" t="s">
        <v>576</v>
      </c>
      <c r="F429" s="38" t="s">
        <v>1694</v>
      </c>
      <c r="G429" s="7">
        <v>127</v>
      </c>
      <c r="H429" t="str">
        <f t="shared" si="33"/>
        <v xml:space="preserve">  ta_gating, // #1425 Mixt DB 11, Level from Busbar 10</v>
      </c>
      <c r="I429" t="str">
        <f t="shared" si="34"/>
        <v xml:space="preserve">  127, // #1425 Mixt DB 11, Level from Busbar 10</v>
      </c>
    </row>
    <row r="430" spans="1:9" x14ac:dyDescent="0.2">
      <c r="A430" s="44">
        <f t="shared" si="35"/>
        <v>426</v>
      </c>
      <c r="B430" s="44">
        <v>170</v>
      </c>
      <c r="C430" s="44">
        <f t="shared" si="36"/>
        <v>1426</v>
      </c>
      <c r="D430" s="51"/>
      <c r="E430" s="48" t="s">
        <v>577</v>
      </c>
      <c r="F430" s="38" t="s">
        <v>1694</v>
      </c>
      <c r="G430" s="7">
        <v>127</v>
      </c>
      <c r="H430" t="str">
        <f t="shared" si="33"/>
        <v xml:space="preserve">  ta_gating, // #1426 Mixt DB 11, Level from Busbar 11</v>
      </c>
      <c r="I430" t="str">
        <f t="shared" si="34"/>
        <v xml:space="preserve">  127, // #1426 Mixt DB 11, Level from Busbar 11</v>
      </c>
    </row>
    <row r="431" spans="1:9" x14ac:dyDescent="0.2">
      <c r="A431" s="44">
        <f t="shared" si="35"/>
        <v>427</v>
      </c>
      <c r="B431" s="44">
        <v>171</v>
      </c>
      <c r="C431" s="44">
        <f t="shared" si="36"/>
        <v>1427</v>
      </c>
      <c r="D431" s="51"/>
      <c r="E431" s="48" t="s">
        <v>578</v>
      </c>
      <c r="F431" s="38" t="s">
        <v>1694</v>
      </c>
      <c r="G431" s="7">
        <v>127</v>
      </c>
      <c r="H431" t="str">
        <f t="shared" si="33"/>
        <v xml:space="preserve">  ta_gating, // #1427 Mixt DB 11, Level from Busbar 12</v>
      </c>
      <c r="I431" t="str">
        <f t="shared" si="34"/>
        <v xml:space="preserve">  127, // #1427 Mixt DB 11, Level from Busbar 12</v>
      </c>
    </row>
    <row r="432" spans="1:9" x14ac:dyDescent="0.2">
      <c r="A432" s="44">
        <f t="shared" si="35"/>
        <v>428</v>
      </c>
      <c r="B432" s="44">
        <v>172</v>
      </c>
      <c r="C432" s="44">
        <f t="shared" si="36"/>
        <v>1428</v>
      </c>
      <c r="D432" s="51"/>
      <c r="E432" s="48" t="s">
        <v>579</v>
      </c>
      <c r="F432" s="38" t="s">
        <v>1694</v>
      </c>
      <c r="G432" s="7">
        <v>127</v>
      </c>
      <c r="H432" t="str">
        <f t="shared" si="33"/>
        <v xml:space="preserve">  ta_gating, // #1428 Mixt DB 11, Level from Busbar 13</v>
      </c>
      <c r="I432" t="str">
        <f t="shared" si="34"/>
        <v xml:space="preserve">  127, // #1428 Mixt DB 11, Level from Busbar 13</v>
      </c>
    </row>
    <row r="433" spans="1:9" x14ac:dyDescent="0.2">
      <c r="A433" s="44">
        <f t="shared" si="35"/>
        <v>429</v>
      </c>
      <c r="B433" s="44">
        <v>173</v>
      </c>
      <c r="C433" s="44">
        <f t="shared" si="36"/>
        <v>1429</v>
      </c>
      <c r="D433" s="51"/>
      <c r="E433" s="48" t="s">
        <v>580</v>
      </c>
      <c r="F433" s="38" t="s">
        <v>1694</v>
      </c>
      <c r="G433" s="7">
        <v>127</v>
      </c>
      <c r="H433" t="str">
        <f t="shared" si="33"/>
        <v xml:space="preserve">  ta_gating, // #1429 Mixt DB 11, Level from Busbar 14</v>
      </c>
      <c r="I433" t="str">
        <f t="shared" si="34"/>
        <v xml:space="preserve">  127, // #1429 Mixt DB 11, Level from Busbar 14</v>
      </c>
    </row>
    <row r="434" spans="1:9" x14ac:dyDescent="0.2">
      <c r="A434" s="44">
        <f t="shared" si="35"/>
        <v>430</v>
      </c>
      <c r="B434" s="44">
        <v>174</v>
      </c>
      <c r="C434" s="44">
        <f t="shared" si="36"/>
        <v>1430</v>
      </c>
      <c r="D434" s="51"/>
      <c r="E434" s="47"/>
      <c r="F434" s="38" t="s">
        <v>828</v>
      </c>
      <c r="G434" s="7">
        <v>0</v>
      </c>
      <c r="H434" t="str">
        <f t="shared" si="33"/>
        <v xml:space="preserve">  ta_none, // #1430 </v>
      </c>
      <c r="I434" t="str">
        <f t="shared" si="34"/>
        <v xml:space="preserve">  0, // #1430 </v>
      </c>
    </row>
    <row r="435" spans="1:9" x14ac:dyDescent="0.2">
      <c r="A435" s="44">
        <f t="shared" si="35"/>
        <v>431</v>
      </c>
      <c r="B435" s="44">
        <v>175</v>
      </c>
      <c r="C435" s="44">
        <f t="shared" si="36"/>
        <v>1431</v>
      </c>
      <c r="D435" s="51"/>
      <c r="E435" s="47"/>
      <c r="F435" s="38" t="s">
        <v>828</v>
      </c>
      <c r="G435" s="7">
        <v>0</v>
      </c>
      <c r="H435" t="str">
        <f t="shared" si="33"/>
        <v xml:space="preserve">  ta_none, // #1431 </v>
      </c>
      <c r="I435" t="str">
        <f t="shared" si="34"/>
        <v xml:space="preserve">  0, // #1431 </v>
      </c>
    </row>
    <row r="436" spans="1:9" x14ac:dyDescent="0.2">
      <c r="A436" s="60">
        <f t="shared" si="35"/>
        <v>432</v>
      </c>
      <c r="B436" s="60">
        <v>176</v>
      </c>
      <c r="C436" s="60">
        <f t="shared" si="36"/>
        <v>1432</v>
      </c>
      <c r="D436" s="51"/>
      <c r="E436" s="46" t="s">
        <v>581</v>
      </c>
      <c r="F436" s="38" t="s">
        <v>1694</v>
      </c>
      <c r="G436" s="7">
        <v>127</v>
      </c>
      <c r="H436" t="str">
        <f t="shared" si="33"/>
        <v xml:space="preserve">  ta_gating, // #1432 Mixt DB 12, Level from Busbar 9</v>
      </c>
      <c r="I436" t="str">
        <f t="shared" si="34"/>
        <v xml:space="preserve">  127, // #1432 Mixt DB 12, Level from Busbar 9</v>
      </c>
    </row>
    <row r="437" spans="1:9" x14ac:dyDescent="0.2">
      <c r="A437" s="44">
        <f t="shared" si="35"/>
        <v>433</v>
      </c>
      <c r="B437" s="44">
        <v>177</v>
      </c>
      <c r="C437" s="44">
        <f t="shared" si="36"/>
        <v>1433</v>
      </c>
      <c r="D437" s="51"/>
      <c r="E437" s="46" t="s">
        <v>582</v>
      </c>
      <c r="F437" s="38" t="s">
        <v>1694</v>
      </c>
      <c r="G437" s="7">
        <v>127</v>
      </c>
      <c r="H437" t="str">
        <f t="shared" si="33"/>
        <v xml:space="preserve">  ta_gating, // #1433 Mixt DB 12, Level from Busbar 10</v>
      </c>
      <c r="I437" t="str">
        <f t="shared" si="34"/>
        <v xml:space="preserve">  127, // #1433 Mixt DB 12, Level from Busbar 10</v>
      </c>
    </row>
    <row r="438" spans="1:9" x14ac:dyDescent="0.2">
      <c r="A438" s="44">
        <f t="shared" si="35"/>
        <v>434</v>
      </c>
      <c r="B438" s="44">
        <v>178</v>
      </c>
      <c r="C438" s="44">
        <f t="shared" si="36"/>
        <v>1434</v>
      </c>
      <c r="D438" s="51"/>
      <c r="E438" s="46" t="s">
        <v>583</v>
      </c>
      <c r="F438" s="38" t="s">
        <v>1694</v>
      </c>
      <c r="G438" s="7">
        <v>127</v>
      </c>
      <c r="H438" t="str">
        <f t="shared" si="33"/>
        <v xml:space="preserve">  ta_gating, // #1434 Mixt DB 12, Level from Busbar 11</v>
      </c>
      <c r="I438" t="str">
        <f t="shared" si="34"/>
        <v xml:space="preserve">  127, // #1434 Mixt DB 12, Level from Busbar 11</v>
      </c>
    </row>
    <row r="439" spans="1:9" x14ac:dyDescent="0.2">
      <c r="A439" s="44">
        <f t="shared" si="35"/>
        <v>435</v>
      </c>
      <c r="B439" s="44">
        <v>179</v>
      </c>
      <c r="C439" s="44">
        <f t="shared" si="36"/>
        <v>1435</v>
      </c>
      <c r="D439" s="51"/>
      <c r="E439" s="46" t="s">
        <v>584</v>
      </c>
      <c r="F439" s="38" t="s">
        <v>1694</v>
      </c>
      <c r="G439" s="7">
        <v>127</v>
      </c>
      <c r="H439" t="str">
        <f t="shared" si="33"/>
        <v xml:space="preserve">  ta_gating, // #1435 Mixt DB 12, Level from Busbar 12</v>
      </c>
      <c r="I439" t="str">
        <f t="shared" si="34"/>
        <v xml:space="preserve">  127, // #1435 Mixt DB 12, Level from Busbar 12</v>
      </c>
    </row>
    <row r="440" spans="1:9" x14ac:dyDescent="0.2">
      <c r="A440" s="44">
        <f t="shared" si="35"/>
        <v>436</v>
      </c>
      <c r="B440" s="44">
        <v>180</v>
      </c>
      <c r="C440" s="44">
        <f t="shared" si="36"/>
        <v>1436</v>
      </c>
      <c r="D440" s="51"/>
      <c r="E440" s="46" t="s">
        <v>585</v>
      </c>
      <c r="F440" s="38" t="s">
        <v>1694</v>
      </c>
      <c r="G440" s="7">
        <v>127</v>
      </c>
      <c r="H440" t="str">
        <f t="shared" si="33"/>
        <v xml:space="preserve">  ta_gating, // #1436 Mixt DB 12, Level from Busbar 13</v>
      </c>
      <c r="I440" t="str">
        <f t="shared" si="34"/>
        <v xml:space="preserve">  127, // #1436 Mixt DB 12, Level from Busbar 13</v>
      </c>
    </row>
    <row r="441" spans="1:9" x14ac:dyDescent="0.2">
      <c r="A441" s="44">
        <f t="shared" si="35"/>
        <v>437</v>
      </c>
      <c r="B441" s="44">
        <v>181</v>
      </c>
      <c r="C441" s="44">
        <f t="shared" si="36"/>
        <v>1437</v>
      </c>
      <c r="D441" s="51"/>
      <c r="E441" s="46" t="s">
        <v>586</v>
      </c>
      <c r="F441" s="38" t="s">
        <v>1694</v>
      </c>
      <c r="G441" s="7">
        <v>127</v>
      </c>
      <c r="H441" t="str">
        <f t="shared" si="33"/>
        <v xml:space="preserve">  ta_gating, // #1437 Mixt DB 12, Level from Busbar 14</v>
      </c>
      <c r="I441" t="str">
        <f t="shared" si="34"/>
        <v xml:space="preserve">  127, // #1437 Mixt DB 12, Level from Busbar 14</v>
      </c>
    </row>
    <row r="442" spans="1:9" x14ac:dyDescent="0.2">
      <c r="A442" s="44">
        <f t="shared" si="35"/>
        <v>438</v>
      </c>
      <c r="B442" s="44">
        <v>182</v>
      </c>
      <c r="C442" s="44">
        <f t="shared" si="36"/>
        <v>1438</v>
      </c>
      <c r="D442" s="51"/>
      <c r="E442" s="45"/>
      <c r="F442" s="38" t="s">
        <v>828</v>
      </c>
      <c r="G442" s="7">
        <v>0</v>
      </c>
      <c r="H442" t="str">
        <f t="shared" si="33"/>
        <v xml:space="preserve">  ta_none, // #1438 </v>
      </c>
      <c r="I442" t="str">
        <f t="shared" si="34"/>
        <v xml:space="preserve">  0, // #1438 </v>
      </c>
    </row>
    <row r="443" spans="1:9" x14ac:dyDescent="0.2">
      <c r="A443" s="44">
        <f t="shared" si="35"/>
        <v>439</v>
      </c>
      <c r="B443" s="44">
        <v>183</v>
      </c>
      <c r="C443" s="44">
        <f t="shared" si="36"/>
        <v>1439</v>
      </c>
      <c r="D443" s="51"/>
      <c r="E443" s="45"/>
      <c r="F443" s="38" t="s">
        <v>828</v>
      </c>
      <c r="G443" s="7">
        <v>0</v>
      </c>
      <c r="H443" t="str">
        <f t="shared" si="33"/>
        <v xml:space="preserve">  ta_none, // #1439 </v>
      </c>
      <c r="I443" t="str">
        <f t="shared" si="34"/>
        <v xml:space="preserve">  0, // #1439 </v>
      </c>
    </row>
    <row r="444" spans="1:9" x14ac:dyDescent="0.2">
      <c r="A444" s="44">
        <f t="shared" si="35"/>
        <v>440</v>
      </c>
      <c r="B444" s="44">
        <v>184</v>
      </c>
      <c r="C444" s="44">
        <f t="shared" si="36"/>
        <v>1440</v>
      </c>
      <c r="D444" s="51"/>
      <c r="F444" s="38" t="s">
        <v>828</v>
      </c>
      <c r="G444" s="7">
        <v>0</v>
      </c>
      <c r="H444" t="str">
        <f t="shared" si="33"/>
        <v xml:space="preserve">  ta_none, // #1440 </v>
      </c>
      <c r="I444" t="str">
        <f t="shared" si="34"/>
        <v xml:space="preserve">  0, // #1440 </v>
      </c>
    </row>
    <row r="445" spans="1:9" x14ac:dyDescent="0.2">
      <c r="A445" s="44">
        <f t="shared" si="35"/>
        <v>441</v>
      </c>
      <c r="B445" s="44">
        <v>185</v>
      </c>
      <c r="C445" s="44">
        <f t="shared" si="36"/>
        <v>1441</v>
      </c>
      <c r="D445" s="51"/>
      <c r="F445" s="38" t="s">
        <v>828</v>
      </c>
      <c r="G445" s="7">
        <v>0</v>
      </c>
      <c r="H445" t="str">
        <f t="shared" si="33"/>
        <v xml:space="preserve">  ta_none, // #1441 </v>
      </c>
      <c r="I445" t="str">
        <f t="shared" si="34"/>
        <v xml:space="preserve">  0, // #1441 </v>
      </c>
    </row>
    <row r="446" spans="1:9" x14ac:dyDescent="0.2">
      <c r="A446" s="44">
        <f t="shared" si="35"/>
        <v>442</v>
      </c>
      <c r="B446" s="44">
        <v>186</v>
      </c>
      <c r="C446" s="44">
        <f t="shared" si="36"/>
        <v>1442</v>
      </c>
      <c r="D446" s="51"/>
      <c r="F446" s="38" t="s">
        <v>828</v>
      </c>
      <c r="G446" s="7">
        <v>0</v>
      </c>
      <c r="H446" t="str">
        <f t="shared" si="33"/>
        <v xml:space="preserve">  ta_none, // #1442 </v>
      </c>
      <c r="I446" t="str">
        <f t="shared" si="34"/>
        <v xml:space="preserve">  0, // #1442 </v>
      </c>
    </row>
    <row r="447" spans="1:9" x14ac:dyDescent="0.2">
      <c r="A447" s="44">
        <f t="shared" si="35"/>
        <v>443</v>
      </c>
      <c r="B447" s="44">
        <v>187</v>
      </c>
      <c r="C447" s="44">
        <f t="shared" si="36"/>
        <v>1443</v>
      </c>
      <c r="D447" s="51"/>
      <c r="F447" s="38" t="s">
        <v>828</v>
      </c>
      <c r="G447" s="7">
        <v>0</v>
      </c>
      <c r="H447" t="str">
        <f t="shared" si="33"/>
        <v xml:space="preserve">  ta_none, // #1443 </v>
      </c>
      <c r="I447" t="str">
        <f t="shared" si="34"/>
        <v xml:space="preserve">  0, // #1443 </v>
      </c>
    </row>
    <row r="448" spans="1:9" x14ac:dyDescent="0.2">
      <c r="A448" s="44">
        <f t="shared" si="35"/>
        <v>444</v>
      </c>
      <c r="B448" s="44">
        <v>188</v>
      </c>
      <c r="C448" s="44">
        <f t="shared" si="36"/>
        <v>1444</v>
      </c>
      <c r="D448" s="51"/>
      <c r="F448" s="38" t="s">
        <v>828</v>
      </c>
      <c r="G448" s="7">
        <v>0</v>
      </c>
      <c r="H448" t="str">
        <f t="shared" si="33"/>
        <v xml:space="preserve">  ta_none, // #1444 </v>
      </c>
      <c r="I448" t="str">
        <f t="shared" si="34"/>
        <v xml:space="preserve">  0, // #1444 </v>
      </c>
    </row>
    <row r="449" spans="1:9" x14ac:dyDescent="0.2">
      <c r="A449" s="44">
        <f t="shared" si="35"/>
        <v>445</v>
      </c>
      <c r="B449" s="44">
        <v>189</v>
      </c>
      <c r="C449" s="44">
        <f t="shared" si="36"/>
        <v>1445</v>
      </c>
      <c r="D449" s="51"/>
      <c r="F449" s="38" t="s">
        <v>828</v>
      </c>
      <c r="G449" s="7">
        <v>0</v>
      </c>
      <c r="H449" t="str">
        <f t="shared" si="33"/>
        <v xml:space="preserve">  ta_none, // #1445 </v>
      </c>
      <c r="I449" t="str">
        <f t="shared" si="34"/>
        <v xml:space="preserve">  0, // #1445 </v>
      </c>
    </row>
    <row r="450" spans="1:9" x14ac:dyDescent="0.2">
      <c r="A450" s="44">
        <f t="shared" si="35"/>
        <v>446</v>
      </c>
      <c r="B450" s="44">
        <v>190</v>
      </c>
      <c r="C450" s="44">
        <f t="shared" si="36"/>
        <v>1446</v>
      </c>
      <c r="D450" s="51"/>
      <c r="F450" s="38" t="s">
        <v>828</v>
      </c>
      <c r="G450" s="7">
        <v>0</v>
      </c>
      <c r="H450" t="str">
        <f t="shared" si="33"/>
        <v xml:space="preserve">  ta_none, // #1446 </v>
      </c>
      <c r="I450" t="str">
        <f t="shared" si="34"/>
        <v xml:space="preserve">  0, // #1446 </v>
      </c>
    </row>
    <row r="451" spans="1:9" x14ac:dyDescent="0.2">
      <c r="A451" s="44">
        <f t="shared" si="35"/>
        <v>447</v>
      </c>
      <c r="B451" s="44">
        <v>191</v>
      </c>
      <c r="C451" s="44">
        <f t="shared" si="36"/>
        <v>1447</v>
      </c>
      <c r="D451" s="51"/>
      <c r="F451" s="38" t="s">
        <v>828</v>
      </c>
      <c r="G451" s="7">
        <v>0</v>
      </c>
      <c r="H451" t="str">
        <f t="shared" si="33"/>
        <v xml:space="preserve">  ta_none, // #1447 </v>
      </c>
      <c r="I451" t="str">
        <f t="shared" si="34"/>
        <v xml:space="preserve">  0, // #1447 </v>
      </c>
    </row>
    <row r="452" spans="1:9" x14ac:dyDescent="0.2">
      <c r="A452" s="60">
        <f t="shared" si="35"/>
        <v>448</v>
      </c>
      <c r="B452" s="60">
        <v>192</v>
      </c>
      <c r="C452" s="60">
        <f t="shared" si="36"/>
        <v>1448</v>
      </c>
      <c r="D452" s="51"/>
      <c r="E452" s="45" t="s">
        <v>817</v>
      </c>
      <c r="F452" s="38" t="s">
        <v>842</v>
      </c>
      <c r="G452" s="7">
        <v>127</v>
      </c>
      <c r="H452" t="str">
        <f t="shared" ref="H452:H514" si="37">CONCATENATE("  ",F452,", // #",C452," ",E452)</f>
        <v xml:space="preserve">  ta_rota_live, // #1448 Rotary Live Control, Horn Slow Time</v>
      </c>
      <c r="I452" t="str">
        <f t="shared" si="34"/>
        <v xml:space="preserve">  127, // #1448 Rotary Live Control, Horn Slow Time</v>
      </c>
    </row>
    <row r="453" spans="1:9" x14ac:dyDescent="0.2">
      <c r="A453" s="44">
        <f t="shared" si="35"/>
        <v>449</v>
      </c>
      <c r="B453" s="44">
        <v>193</v>
      </c>
      <c r="C453" s="44">
        <f t="shared" si="36"/>
        <v>1449</v>
      </c>
      <c r="D453" s="51"/>
      <c r="E453" s="45" t="s">
        <v>818</v>
      </c>
      <c r="F453" s="38" t="s">
        <v>842</v>
      </c>
      <c r="G453" s="7">
        <v>127</v>
      </c>
      <c r="H453" t="str">
        <f t="shared" si="37"/>
        <v xml:space="preserve">  ta_rota_live, // #1449 Rotary Live Control, Rotor Slow Time</v>
      </c>
      <c r="I453" t="str">
        <f t="shared" ref="I453:I514" si="38">CONCATENATE("  ",G453,", // #",C453," ",E453)</f>
        <v xml:space="preserve">  127, // #1449 Rotary Live Control, Rotor Slow Time</v>
      </c>
    </row>
    <row r="454" spans="1:9" x14ac:dyDescent="0.2">
      <c r="A454" s="44">
        <f t="shared" ref="A454:A514" si="39">A453+1</f>
        <v>450</v>
      </c>
      <c r="B454" s="44">
        <v>194</v>
      </c>
      <c r="C454" s="44">
        <f t="shared" ref="C454:C514" si="40">C453+1</f>
        <v>1450</v>
      </c>
      <c r="D454" s="51"/>
      <c r="E454" s="45" t="s">
        <v>819</v>
      </c>
      <c r="F454" s="38" t="s">
        <v>842</v>
      </c>
      <c r="G454" s="7">
        <v>127</v>
      </c>
      <c r="H454" t="str">
        <f t="shared" si="37"/>
        <v xml:space="preserve">  ta_rota_live, // #1450 Rotary Live Control, Horn Fast Time</v>
      </c>
      <c r="I454" t="str">
        <f t="shared" si="38"/>
        <v xml:space="preserve">  127, // #1450 Rotary Live Control, Horn Fast Time</v>
      </c>
    </row>
    <row r="455" spans="1:9" x14ac:dyDescent="0.2">
      <c r="A455" s="44">
        <f t="shared" si="39"/>
        <v>451</v>
      </c>
      <c r="B455" s="44">
        <v>195</v>
      </c>
      <c r="C455" s="44">
        <f t="shared" si="40"/>
        <v>1451</v>
      </c>
      <c r="D455" s="51"/>
      <c r="E455" s="45" t="s">
        <v>820</v>
      </c>
      <c r="F455" s="38" t="s">
        <v>842</v>
      </c>
      <c r="G455" s="7">
        <v>127</v>
      </c>
      <c r="H455" t="str">
        <f t="shared" si="37"/>
        <v xml:space="preserve">  ta_rota_live, // #1451 Rotary Live Control, Rotor Fast Time</v>
      </c>
      <c r="I455" t="str">
        <f t="shared" si="38"/>
        <v xml:space="preserve">  127, // #1451 Rotary Live Control, Rotor Fast Time</v>
      </c>
    </row>
    <row r="456" spans="1:9" x14ac:dyDescent="0.2">
      <c r="A456" s="44">
        <f t="shared" si="39"/>
        <v>452</v>
      </c>
      <c r="B456" s="44">
        <v>196</v>
      </c>
      <c r="C456" s="44">
        <f t="shared" si="40"/>
        <v>1452</v>
      </c>
      <c r="D456" s="51"/>
      <c r="E456" s="45" t="s">
        <v>821</v>
      </c>
      <c r="F456" s="38" t="s">
        <v>842</v>
      </c>
      <c r="G456" s="7">
        <v>127</v>
      </c>
      <c r="H456" t="str">
        <f t="shared" si="37"/>
        <v xml:space="preserve">  ta_rota_live, // #1452 Rotary Live Control, Horn Ramp Up Time</v>
      </c>
      <c r="I456" t="str">
        <f t="shared" si="38"/>
        <v xml:space="preserve">  127, // #1452 Rotary Live Control, Horn Ramp Up Time</v>
      </c>
    </row>
    <row r="457" spans="1:9" x14ac:dyDescent="0.2">
      <c r="A457" s="44">
        <f t="shared" si="39"/>
        <v>453</v>
      </c>
      <c r="B457" s="44">
        <v>197</v>
      </c>
      <c r="C457" s="44">
        <f t="shared" si="40"/>
        <v>1453</v>
      </c>
      <c r="D457" s="51"/>
      <c r="E457" s="45" t="s">
        <v>822</v>
      </c>
      <c r="F457" s="38" t="s">
        <v>842</v>
      </c>
      <c r="G457" s="7">
        <v>127</v>
      </c>
      <c r="H457" t="str">
        <f t="shared" si="37"/>
        <v xml:space="preserve">  ta_rota_live, // #1453 Rotary Live Control, Rotor Ramp Up Time</v>
      </c>
      <c r="I457" t="str">
        <f t="shared" si="38"/>
        <v xml:space="preserve">  127, // #1453 Rotary Live Control, Rotor Ramp Up Time</v>
      </c>
    </row>
    <row r="458" spans="1:9" x14ac:dyDescent="0.2">
      <c r="A458" s="44">
        <f t="shared" si="39"/>
        <v>454</v>
      </c>
      <c r="B458" s="44">
        <v>198</v>
      </c>
      <c r="C458" s="44">
        <f t="shared" si="40"/>
        <v>1454</v>
      </c>
      <c r="D458" s="51"/>
      <c r="E458" s="45" t="s">
        <v>823</v>
      </c>
      <c r="F458" s="38" t="s">
        <v>842</v>
      </c>
      <c r="G458" s="7">
        <v>127</v>
      </c>
      <c r="H458" t="str">
        <f t="shared" si="37"/>
        <v xml:space="preserve">  ta_rota_live, // #1454 Rotary Live Control, Horn Ramp Down Time</v>
      </c>
      <c r="I458" t="str">
        <f t="shared" si="38"/>
        <v xml:space="preserve">  127, // #1454 Rotary Live Control, Horn Ramp Down Time</v>
      </c>
    </row>
    <row r="459" spans="1:9" x14ac:dyDescent="0.2">
      <c r="A459" s="44">
        <f t="shared" si="39"/>
        <v>455</v>
      </c>
      <c r="B459" s="44">
        <v>199</v>
      </c>
      <c r="C459" s="44">
        <f t="shared" si="40"/>
        <v>1455</v>
      </c>
      <c r="D459" s="51"/>
      <c r="E459" s="45" t="s">
        <v>824</v>
      </c>
      <c r="F459" s="38" t="s">
        <v>842</v>
      </c>
      <c r="G459" s="7">
        <v>127</v>
      </c>
      <c r="H459" t="str">
        <f t="shared" si="37"/>
        <v xml:space="preserve">  ta_rota_live, // #1455 Rotary Live Control, Rotor Ramp Down Time</v>
      </c>
      <c r="I459" t="str">
        <f t="shared" si="38"/>
        <v xml:space="preserve">  127, // #1455 Rotary Live Control, Rotor Ramp Down Time</v>
      </c>
    </row>
    <row r="460" spans="1:9" x14ac:dyDescent="0.2">
      <c r="A460" s="44">
        <f t="shared" si="39"/>
        <v>456</v>
      </c>
      <c r="B460" s="44">
        <v>200</v>
      </c>
      <c r="C460" s="44">
        <f t="shared" si="40"/>
        <v>1456</v>
      </c>
      <c r="D460" s="51"/>
      <c r="E460" s="45" t="s">
        <v>825</v>
      </c>
      <c r="F460" s="38" t="s">
        <v>842</v>
      </c>
      <c r="G460" s="7">
        <v>127</v>
      </c>
      <c r="H460" t="str">
        <f t="shared" si="37"/>
        <v xml:space="preserve">  ta_rota_live, // #1456 Rotary Live Control, Speaker Throb Amount</v>
      </c>
      <c r="I460" t="str">
        <f t="shared" si="38"/>
        <v xml:space="preserve">  127, // #1456 Rotary Live Control, Speaker Throb Amount</v>
      </c>
    </row>
    <row r="461" spans="1:9" x14ac:dyDescent="0.2">
      <c r="A461" s="44">
        <f t="shared" si="39"/>
        <v>457</v>
      </c>
      <c r="B461" s="44">
        <v>201</v>
      </c>
      <c r="C461" s="44">
        <f t="shared" si="40"/>
        <v>1457</v>
      </c>
      <c r="D461" s="51"/>
      <c r="E461" s="45" t="s">
        <v>826</v>
      </c>
      <c r="F461" s="38" t="s">
        <v>842</v>
      </c>
      <c r="G461" s="7">
        <v>127</v>
      </c>
      <c r="H461" t="str">
        <f t="shared" si="37"/>
        <v xml:space="preserve">  ta_rota_live, // #1457 Rotary Live Control, Speaker Spread</v>
      </c>
      <c r="I461" t="str">
        <f t="shared" si="38"/>
        <v xml:space="preserve">  127, // #1457 Rotary Live Control, Speaker Spread</v>
      </c>
    </row>
    <row r="462" spans="1:9" x14ac:dyDescent="0.2">
      <c r="A462" s="44">
        <f t="shared" si="39"/>
        <v>458</v>
      </c>
      <c r="B462" s="44">
        <v>202</v>
      </c>
      <c r="C462" s="44">
        <f t="shared" si="40"/>
        <v>1458</v>
      </c>
      <c r="D462" s="51"/>
      <c r="E462" s="45" t="s">
        <v>827</v>
      </c>
      <c r="F462" s="38" t="s">
        <v>842</v>
      </c>
      <c r="G462" s="7">
        <v>127</v>
      </c>
      <c r="H462" t="str">
        <f t="shared" si="37"/>
        <v xml:space="preserve">  ta_rota_live, // #1458 Rotary Live Control, Speaker Balance</v>
      </c>
      <c r="I462" t="str">
        <f t="shared" si="38"/>
        <v xml:space="preserve">  127, // #1458 Rotary Live Control, Speaker Balance</v>
      </c>
    </row>
    <row r="463" spans="1:9" x14ac:dyDescent="0.2">
      <c r="A463" s="44">
        <f t="shared" si="39"/>
        <v>459</v>
      </c>
      <c r="B463" s="44">
        <v>203</v>
      </c>
      <c r="C463" s="44">
        <f t="shared" si="40"/>
        <v>1459</v>
      </c>
      <c r="D463" s="51"/>
      <c r="E463" s="45" t="s">
        <v>2765</v>
      </c>
      <c r="F463" s="38" t="s">
        <v>1849</v>
      </c>
      <c r="G463" s="7">
        <v>255</v>
      </c>
      <c r="H463" t="str">
        <f t="shared" si="37"/>
        <v xml:space="preserve">  ta_rotary_fast, // #1459 Sync PHR</v>
      </c>
      <c r="I463" t="str">
        <f t="shared" si="38"/>
        <v xml:space="preserve">  255, // #1459 Sync PHR</v>
      </c>
    </row>
    <row r="464" spans="1:9" x14ac:dyDescent="0.2">
      <c r="A464" s="44">
        <f t="shared" si="39"/>
        <v>460</v>
      </c>
      <c r="B464" s="44">
        <v>204</v>
      </c>
      <c r="C464" s="44">
        <f t="shared" si="40"/>
        <v>1460</v>
      </c>
      <c r="D464" s="51"/>
      <c r="F464" s="38" t="s">
        <v>828</v>
      </c>
      <c r="G464" s="7">
        <v>0</v>
      </c>
      <c r="H464" t="str">
        <f t="shared" si="37"/>
        <v xml:space="preserve">  ta_none, // #1460 </v>
      </c>
      <c r="I464" t="str">
        <f t="shared" si="38"/>
        <v xml:space="preserve">  0, // #1460 </v>
      </c>
    </row>
    <row r="465" spans="1:9" x14ac:dyDescent="0.2">
      <c r="A465" s="44">
        <f t="shared" si="39"/>
        <v>461</v>
      </c>
      <c r="B465" s="44">
        <v>205</v>
      </c>
      <c r="C465" s="44">
        <f t="shared" si="40"/>
        <v>1461</v>
      </c>
      <c r="D465" s="51"/>
      <c r="F465" s="38" t="s">
        <v>828</v>
      </c>
      <c r="G465" s="7">
        <v>0</v>
      </c>
      <c r="H465" t="str">
        <f t="shared" si="37"/>
        <v xml:space="preserve">  ta_none, // #1461 </v>
      </c>
      <c r="I465" t="str">
        <f t="shared" si="38"/>
        <v xml:space="preserve">  0, // #1461 </v>
      </c>
    </row>
    <row r="466" spans="1:9" x14ac:dyDescent="0.2">
      <c r="A466" s="44">
        <f t="shared" si="39"/>
        <v>462</v>
      </c>
      <c r="B466" s="44">
        <v>206</v>
      </c>
      <c r="C466" s="44">
        <f t="shared" si="40"/>
        <v>1462</v>
      </c>
      <c r="D466" s="51"/>
      <c r="F466" s="38" t="s">
        <v>828</v>
      </c>
      <c r="G466" s="7">
        <v>0</v>
      </c>
      <c r="H466" t="str">
        <f t="shared" si="37"/>
        <v xml:space="preserve">  ta_none, // #1462 </v>
      </c>
      <c r="I466" t="str">
        <f t="shared" si="38"/>
        <v xml:space="preserve">  0, // #1462 </v>
      </c>
    </row>
    <row r="467" spans="1:9" x14ac:dyDescent="0.2">
      <c r="A467" s="44">
        <f t="shared" si="39"/>
        <v>463</v>
      </c>
      <c r="B467" s="44">
        <v>207</v>
      </c>
      <c r="C467" s="44">
        <f t="shared" si="40"/>
        <v>1463</v>
      </c>
      <c r="D467" s="51"/>
      <c r="F467" s="38" t="s">
        <v>828</v>
      </c>
      <c r="G467" s="7">
        <v>0</v>
      </c>
      <c r="H467" t="str">
        <f t="shared" si="37"/>
        <v xml:space="preserve">  ta_none, // #1463 </v>
      </c>
      <c r="I467" t="str">
        <f t="shared" si="38"/>
        <v xml:space="preserve">  0, // #1463 </v>
      </c>
    </row>
    <row r="468" spans="1:9" x14ac:dyDescent="0.2">
      <c r="A468" s="44">
        <f t="shared" si="39"/>
        <v>464</v>
      </c>
      <c r="B468" s="44">
        <v>208</v>
      </c>
      <c r="C468" s="44">
        <f t="shared" si="40"/>
        <v>1464</v>
      </c>
      <c r="D468" s="51"/>
      <c r="E468" s="49" t="s">
        <v>1019</v>
      </c>
      <c r="F468" s="38" t="s">
        <v>1001</v>
      </c>
      <c r="G468" s="7">
        <v>255</v>
      </c>
      <c r="H468" t="str">
        <f t="shared" si="37"/>
        <v xml:space="preserve">  ta_direct_uprout, // #1464 ENA_CONT_BITS (LSB), Drawbar 7..0</v>
      </c>
      <c r="I468" t="str">
        <f t="shared" si="38"/>
        <v xml:space="preserve">  255, // #1464 ENA_CONT_BITS (LSB), Drawbar 7..0</v>
      </c>
    </row>
    <row r="469" spans="1:9" x14ac:dyDescent="0.2">
      <c r="A469" s="44">
        <f t="shared" si="39"/>
        <v>465</v>
      </c>
      <c r="B469" s="44">
        <v>209</v>
      </c>
      <c r="C469" s="44">
        <f t="shared" si="40"/>
        <v>1465</v>
      </c>
      <c r="D469" s="51"/>
      <c r="E469" s="49" t="s">
        <v>1021</v>
      </c>
      <c r="F469" s="38" t="s">
        <v>1001</v>
      </c>
      <c r="G469" s="7">
        <v>255</v>
      </c>
      <c r="H469" t="str">
        <f t="shared" si="37"/>
        <v xml:space="preserve">  ta_direct_uprout, // #1465 ENA_CONT_BITS (MSB), Drawbar 11..8</v>
      </c>
      <c r="I469" t="str">
        <f t="shared" si="38"/>
        <v xml:space="preserve">  255, // #1465 ENA_CONT_BITS (MSB), Drawbar 11..8</v>
      </c>
    </row>
    <row r="470" spans="1:9" x14ac:dyDescent="0.2">
      <c r="A470" s="44">
        <f t="shared" si="39"/>
        <v>466</v>
      </c>
      <c r="B470" s="44">
        <v>210</v>
      </c>
      <c r="C470" s="44">
        <f t="shared" si="40"/>
        <v>1466</v>
      </c>
      <c r="D470" s="51"/>
      <c r="E470" s="49" t="s">
        <v>1029</v>
      </c>
      <c r="F470" s="38" t="s">
        <v>1001</v>
      </c>
      <c r="G470" s="7">
        <v>255</v>
      </c>
      <c r="H470" t="str">
        <f t="shared" si="37"/>
        <v xml:space="preserve">  ta_direct_uprout, // #1466 ENA_ENV_DB_BITS (LSB), Drawbar 7..0</v>
      </c>
      <c r="I470" t="str">
        <f t="shared" si="38"/>
        <v xml:space="preserve">  255, // #1466 ENA_ENV_DB_BITS (LSB), Drawbar 7..0</v>
      </c>
    </row>
    <row r="471" spans="1:9" x14ac:dyDescent="0.2">
      <c r="A471" s="44">
        <f t="shared" si="39"/>
        <v>467</v>
      </c>
      <c r="B471" s="44">
        <v>211</v>
      </c>
      <c r="C471" s="44">
        <f t="shared" si="40"/>
        <v>1467</v>
      </c>
      <c r="D471" s="51"/>
      <c r="E471" s="49" t="s">
        <v>1030</v>
      </c>
      <c r="F471" s="38" t="s">
        <v>1001</v>
      </c>
      <c r="G471" s="7">
        <v>255</v>
      </c>
      <c r="H471" t="str">
        <f t="shared" si="37"/>
        <v xml:space="preserve">  ta_direct_uprout, // #1467 ENA_ENV_DB_BITS (MSB), Drawbar 11..8</v>
      </c>
      <c r="I471" t="str">
        <f t="shared" si="38"/>
        <v xml:space="preserve">  255, // #1467 ENA_ENV_DB_BITS (MSB), Drawbar 11..8</v>
      </c>
    </row>
    <row r="472" spans="1:9" x14ac:dyDescent="0.2">
      <c r="A472" s="44">
        <f t="shared" si="39"/>
        <v>468</v>
      </c>
      <c r="B472" s="44">
        <v>212</v>
      </c>
      <c r="C472" s="44">
        <f t="shared" si="40"/>
        <v>1468</v>
      </c>
      <c r="D472" s="51"/>
      <c r="E472" s="49" t="s">
        <v>1031</v>
      </c>
      <c r="F472" s="38" t="s">
        <v>1001</v>
      </c>
      <c r="G472" s="7">
        <v>255</v>
      </c>
      <c r="H472" t="str">
        <f t="shared" si="37"/>
        <v xml:space="preserve">  ta_direct_uprout, // #1468 ENA_ENV_FULL_BITS (LSB), Drawbar 7..0</v>
      </c>
      <c r="I472" t="str">
        <f t="shared" si="38"/>
        <v xml:space="preserve">  255, // #1468 ENA_ENV_FULL_BITS (LSB), Drawbar 7..0</v>
      </c>
    </row>
    <row r="473" spans="1:9" x14ac:dyDescent="0.2">
      <c r="A473" s="44">
        <f t="shared" si="39"/>
        <v>469</v>
      </c>
      <c r="B473" s="44">
        <v>213</v>
      </c>
      <c r="C473" s="44">
        <f t="shared" si="40"/>
        <v>1469</v>
      </c>
      <c r="D473" s="51"/>
      <c r="E473" s="49" t="s">
        <v>1032</v>
      </c>
      <c r="F473" s="38" t="s">
        <v>1001</v>
      </c>
      <c r="G473" s="7">
        <v>255</v>
      </c>
      <c r="H473" t="str">
        <f t="shared" si="37"/>
        <v xml:space="preserve">  ta_direct_uprout, // #1469 ENA_ENV_FULL_BITS (MSB), Drawbar 11..8</v>
      </c>
      <c r="I473" t="str">
        <f t="shared" si="38"/>
        <v xml:space="preserve">  255, // #1469 ENA_ENV_FULL_BITS (MSB), Drawbar 11..8</v>
      </c>
    </row>
    <row r="474" spans="1:9" x14ac:dyDescent="0.2">
      <c r="A474" s="44">
        <f t="shared" si="39"/>
        <v>470</v>
      </c>
      <c r="B474" s="44">
        <v>214</v>
      </c>
      <c r="C474" s="44">
        <f t="shared" si="40"/>
        <v>1470</v>
      </c>
      <c r="D474" s="51"/>
      <c r="E474" s="49" t="s">
        <v>1018</v>
      </c>
      <c r="F474" s="38" t="s">
        <v>1001</v>
      </c>
      <c r="G474" s="7">
        <v>255</v>
      </c>
      <c r="H474" t="str">
        <f t="shared" si="37"/>
        <v xml:space="preserve">  ta_direct_uprout, // #1470 ENV_TO_DRY_BITS (LSB), Drawbar 7..0</v>
      </c>
      <c r="I474" t="str">
        <f t="shared" si="38"/>
        <v xml:space="preserve">  255, // #1470 ENV_TO_DRY_BITS (LSB), Drawbar 7..0</v>
      </c>
    </row>
    <row r="475" spans="1:9" x14ac:dyDescent="0.2">
      <c r="A475" s="44">
        <f t="shared" si="39"/>
        <v>471</v>
      </c>
      <c r="B475" s="44">
        <v>215</v>
      </c>
      <c r="C475" s="44">
        <f t="shared" si="40"/>
        <v>1471</v>
      </c>
      <c r="D475" s="51"/>
      <c r="E475" s="49" t="s">
        <v>1020</v>
      </c>
      <c r="F475" s="38" t="s">
        <v>1001</v>
      </c>
      <c r="G475" s="7">
        <v>255</v>
      </c>
      <c r="H475" t="str">
        <f t="shared" si="37"/>
        <v xml:space="preserve">  ta_direct_uprout, // #1471 ENV_TO_DRY_BITS (MSB), Drawbar 11..8</v>
      </c>
      <c r="I475" t="str">
        <f t="shared" si="38"/>
        <v xml:space="preserve">  255, // #1471 ENV_TO_DRY_BITS (MSB), Drawbar 11..8</v>
      </c>
    </row>
    <row r="476" spans="1:9" x14ac:dyDescent="0.2">
      <c r="A476" s="44">
        <f t="shared" si="39"/>
        <v>472</v>
      </c>
      <c r="B476" s="44">
        <v>216</v>
      </c>
      <c r="C476" s="44">
        <f t="shared" si="40"/>
        <v>1472</v>
      </c>
      <c r="D476" s="51"/>
      <c r="E476" s="49" t="s">
        <v>1056</v>
      </c>
      <c r="F476" s="38" t="s">
        <v>1001</v>
      </c>
      <c r="G476" s="7">
        <v>255</v>
      </c>
      <c r="H476" t="str">
        <f t="shared" si="37"/>
        <v xml:space="preserve">  ta_direct_uprout, // #1472 ENA_CONT_PERC_BITS (LSB), Drawbar 7..0</v>
      </c>
      <c r="I476" t="str">
        <f t="shared" si="38"/>
        <v xml:space="preserve">  255, // #1472 ENA_CONT_PERC_BITS (LSB), Drawbar 7..0</v>
      </c>
    </row>
    <row r="477" spans="1:9" x14ac:dyDescent="0.2">
      <c r="A477" s="44">
        <f t="shared" si="39"/>
        <v>473</v>
      </c>
      <c r="B477" s="44">
        <v>217</v>
      </c>
      <c r="C477" s="44">
        <f t="shared" si="40"/>
        <v>1473</v>
      </c>
      <c r="D477" s="51"/>
      <c r="E477" s="49" t="s">
        <v>1055</v>
      </c>
      <c r="F477" s="38" t="s">
        <v>1001</v>
      </c>
      <c r="G477" s="7">
        <v>255</v>
      </c>
      <c r="H477" t="str">
        <f t="shared" si="37"/>
        <v xml:space="preserve">  ta_direct_uprout, // #1473 ENA_CONT_PERC_BITS (MSB), Drawbar 11..8</v>
      </c>
      <c r="I477" t="str">
        <f t="shared" si="38"/>
        <v xml:space="preserve">  255, // #1473 ENA_CONT_PERC_BITS (MSB), Drawbar 11..8</v>
      </c>
    </row>
    <row r="478" spans="1:9" x14ac:dyDescent="0.2">
      <c r="A478" s="44">
        <f t="shared" si="39"/>
        <v>474</v>
      </c>
      <c r="B478" s="44">
        <v>218</v>
      </c>
      <c r="C478" s="44">
        <f t="shared" si="40"/>
        <v>1474</v>
      </c>
      <c r="D478" s="51"/>
      <c r="E478" s="49" t="s">
        <v>1057</v>
      </c>
      <c r="F478" s="38" t="s">
        <v>1001</v>
      </c>
      <c r="G478" s="7">
        <v>255</v>
      </c>
      <c r="H478" t="str">
        <f t="shared" si="37"/>
        <v xml:space="preserve">  ta_direct_uprout, // #1474 ENA_ENV_PERCMODE_BITS (LSB), Drawbar 7..0</v>
      </c>
      <c r="I478" t="str">
        <f t="shared" si="38"/>
        <v xml:space="preserve">  255, // #1474 ENA_ENV_PERCMODE_BITS (LSB), Drawbar 7..0</v>
      </c>
    </row>
    <row r="479" spans="1:9" x14ac:dyDescent="0.2">
      <c r="A479" s="44">
        <f t="shared" si="39"/>
        <v>475</v>
      </c>
      <c r="B479" s="44">
        <v>219</v>
      </c>
      <c r="C479" s="44">
        <f t="shared" si="40"/>
        <v>1475</v>
      </c>
      <c r="D479" s="51"/>
      <c r="E479" s="49" t="s">
        <v>1058</v>
      </c>
      <c r="F479" s="38" t="s">
        <v>1001</v>
      </c>
      <c r="G479" s="7">
        <v>255</v>
      </c>
      <c r="H479" t="str">
        <f t="shared" si="37"/>
        <v xml:space="preserve">  ta_direct_uprout, // #1475 ENA_ENV_PERCMODE_BITS (MSB), Drawbar 11..8</v>
      </c>
      <c r="I479" t="str">
        <f t="shared" si="38"/>
        <v xml:space="preserve">  255, // #1475 ENA_ENV_PERCMODE_BITS (MSB), Drawbar 11..8</v>
      </c>
    </row>
    <row r="480" spans="1:9" x14ac:dyDescent="0.2">
      <c r="A480" s="44">
        <f t="shared" si="39"/>
        <v>476</v>
      </c>
      <c r="B480" s="44">
        <v>220</v>
      </c>
      <c r="C480" s="44">
        <f t="shared" si="40"/>
        <v>1476</v>
      </c>
      <c r="D480" s="51"/>
      <c r="E480" s="49" t="s">
        <v>1059</v>
      </c>
      <c r="F480" s="38" t="s">
        <v>1001</v>
      </c>
      <c r="G480" s="7">
        <v>255</v>
      </c>
      <c r="H480" t="str">
        <f t="shared" si="37"/>
        <v xml:space="preserve">  ta_direct_uprout, // #1476 ENA_ENV_ADSRMODE_BITS (LSB), Drawbar 7..0</v>
      </c>
      <c r="I480" t="str">
        <f t="shared" si="38"/>
        <v xml:space="preserve">  255, // #1476 ENA_ENV_ADSRMODE_BITS (LSB), Drawbar 7..0</v>
      </c>
    </row>
    <row r="481" spans="1:9" x14ac:dyDescent="0.2">
      <c r="A481" s="44">
        <f t="shared" si="39"/>
        <v>477</v>
      </c>
      <c r="B481" s="44">
        <v>221</v>
      </c>
      <c r="C481" s="44">
        <f t="shared" si="40"/>
        <v>1477</v>
      </c>
      <c r="D481" s="51"/>
      <c r="E481" s="49" t="s">
        <v>1060</v>
      </c>
      <c r="F481" s="38" t="s">
        <v>1001</v>
      </c>
      <c r="G481" s="7">
        <v>255</v>
      </c>
      <c r="H481" t="str">
        <f t="shared" si="37"/>
        <v xml:space="preserve">  ta_direct_uprout, // #1477 ENA_ENV_ADSRMODE_BITS (MSB), Drawbar 11..8</v>
      </c>
      <c r="I481" t="str">
        <f t="shared" si="38"/>
        <v xml:space="preserve">  255, // #1477 ENA_ENV_ADSRMODE_BITS (MSB), Drawbar 11..8</v>
      </c>
    </row>
    <row r="482" spans="1:9" x14ac:dyDescent="0.2">
      <c r="A482" s="44">
        <f t="shared" si="39"/>
        <v>478</v>
      </c>
      <c r="B482" s="44">
        <v>222</v>
      </c>
      <c r="C482" s="44">
        <f t="shared" si="40"/>
        <v>1478</v>
      </c>
      <c r="D482" s="51"/>
      <c r="F482" s="38" t="s">
        <v>828</v>
      </c>
      <c r="G482" s="7">
        <v>0</v>
      </c>
      <c r="H482" t="str">
        <f t="shared" si="37"/>
        <v xml:space="preserve">  ta_none, // #1478 </v>
      </c>
      <c r="I482" t="str">
        <f t="shared" si="38"/>
        <v xml:space="preserve">  0, // #1478 </v>
      </c>
    </row>
    <row r="483" spans="1:9" x14ac:dyDescent="0.2">
      <c r="A483" s="44">
        <f t="shared" si="39"/>
        <v>479</v>
      </c>
      <c r="B483" s="44">
        <v>223</v>
      </c>
      <c r="C483" s="44">
        <f t="shared" si="40"/>
        <v>1479</v>
      </c>
      <c r="D483" s="51"/>
      <c r="F483" s="38" t="s">
        <v>828</v>
      </c>
      <c r="G483" s="7">
        <v>0</v>
      </c>
      <c r="H483" t="str">
        <f t="shared" si="37"/>
        <v xml:space="preserve">  ta_none, // #1479 </v>
      </c>
      <c r="I483" t="str">
        <f t="shared" si="38"/>
        <v xml:space="preserve">  0, // #1479 </v>
      </c>
    </row>
    <row r="484" spans="1:9" x14ac:dyDescent="0.2">
      <c r="A484" s="60">
        <f t="shared" si="39"/>
        <v>480</v>
      </c>
      <c r="B484" s="60">
        <v>224</v>
      </c>
      <c r="C484" s="60">
        <f t="shared" si="40"/>
        <v>1480</v>
      </c>
      <c r="D484" s="51"/>
      <c r="E484" s="36" t="s">
        <v>543</v>
      </c>
      <c r="F484" s="38" t="s">
        <v>2200</v>
      </c>
      <c r="G484" s="7">
        <v>127</v>
      </c>
      <c r="H484" t="str">
        <f t="shared" si="37"/>
        <v xml:space="preserve">  ta_perc_param, // #1480 Perc Norm Level</v>
      </c>
      <c r="I484" t="str">
        <f t="shared" si="38"/>
        <v xml:space="preserve">  127, // #1480 Perc Norm Level</v>
      </c>
    </row>
    <row r="485" spans="1:9" x14ac:dyDescent="0.2">
      <c r="A485" s="44">
        <f t="shared" si="39"/>
        <v>481</v>
      </c>
      <c r="B485" s="44">
        <v>225</v>
      </c>
      <c r="C485" s="44">
        <f t="shared" si="40"/>
        <v>1481</v>
      </c>
      <c r="D485" s="51"/>
      <c r="E485" s="36" t="s">
        <v>544</v>
      </c>
      <c r="F485" s="38" t="s">
        <v>2200</v>
      </c>
      <c r="G485" s="7">
        <v>127</v>
      </c>
      <c r="H485" t="str">
        <f t="shared" si="37"/>
        <v xml:space="preserve">  ta_perc_param, // #1481 Perc Soft Level</v>
      </c>
      <c r="I485" t="str">
        <f t="shared" si="38"/>
        <v xml:space="preserve">  127, // #1481 Perc Soft Level</v>
      </c>
    </row>
    <row r="486" spans="1:9" x14ac:dyDescent="0.2">
      <c r="A486" s="44">
        <f t="shared" si="39"/>
        <v>482</v>
      </c>
      <c r="B486" s="44">
        <v>226</v>
      </c>
      <c r="C486" s="44">
        <f t="shared" si="40"/>
        <v>1482</v>
      </c>
      <c r="D486" s="51"/>
      <c r="E486" s="36" t="s">
        <v>244</v>
      </c>
      <c r="F486" s="38" t="s">
        <v>2200</v>
      </c>
      <c r="G486" s="7">
        <v>127</v>
      </c>
      <c r="H486" t="str">
        <f t="shared" si="37"/>
        <v xml:space="preserve">  ta_perc_param, // #1482 Perc Long Time</v>
      </c>
      <c r="I486" t="str">
        <f t="shared" si="38"/>
        <v xml:space="preserve">  127, // #1482 Perc Long Time</v>
      </c>
    </row>
    <row r="487" spans="1:9" x14ac:dyDescent="0.2">
      <c r="A487" s="44">
        <f t="shared" si="39"/>
        <v>483</v>
      </c>
      <c r="B487" s="44">
        <v>227</v>
      </c>
      <c r="C487" s="44">
        <f t="shared" si="40"/>
        <v>1483</v>
      </c>
      <c r="D487" s="51"/>
      <c r="E487" s="36" t="s">
        <v>245</v>
      </c>
      <c r="F487" s="38" t="s">
        <v>2200</v>
      </c>
      <c r="G487" s="7">
        <v>127</v>
      </c>
      <c r="H487" t="str">
        <f t="shared" si="37"/>
        <v xml:space="preserve">  ta_perc_param, // #1483 Perc Short Time</v>
      </c>
      <c r="I487" t="str">
        <f t="shared" si="38"/>
        <v xml:space="preserve">  127, // #1483 Perc Short Time</v>
      </c>
    </row>
    <row r="488" spans="1:9" x14ac:dyDescent="0.2">
      <c r="A488" s="44">
        <f t="shared" si="39"/>
        <v>484</v>
      </c>
      <c r="B488" s="44">
        <v>228</v>
      </c>
      <c r="C488" s="44">
        <f t="shared" si="40"/>
        <v>1484</v>
      </c>
      <c r="D488" s="51"/>
      <c r="E488" s="36" t="s">
        <v>545</v>
      </c>
      <c r="F488" s="38" t="s">
        <v>2200</v>
      </c>
      <c r="G488" s="7">
        <v>127</v>
      </c>
      <c r="H488" t="str">
        <f t="shared" si="37"/>
        <v xml:space="preserve">  ta_perc_param, // #1484 Perc Muted Level</v>
      </c>
      <c r="I488" t="str">
        <f t="shared" si="38"/>
        <v xml:space="preserve">  127, // #1484 Perc Muted Level</v>
      </c>
    </row>
    <row r="489" spans="1:9" x14ac:dyDescent="0.2">
      <c r="A489" s="44">
        <f t="shared" si="39"/>
        <v>485</v>
      </c>
      <c r="B489" s="44">
        <v>229</v>
      </c>
      <c r="C489" s="44">
        <f t="shared" si="40"/>
        <v>1485</v>
      </c>
      <c r="D489" s="51"/>
      <c r="F489" s="38" t="s">
        <v>828</v>
      </c>
      <c r="G489" s="7">
        <v>0</v>
      </c>
      <c r="H489" t="str">
        <f t="shared" si="37"/>
        <v xml:space="preserve">  ta_none, // #1485 </v>
      </c>
      <c r="I489" t="str">
        <f t="shared" si="38"/>
        <v xml:space="preserve">  0, // #1485 </v>
      </c>
    </row>
    <row r="490" spans="1:9" x14ac:dyDescent="0.2">
      <c r="A490" s="44">
        <f t="shared" si="39"/>
        <v>486</v>
      </c>
      <c r="B490" s="44">
        <v>230</v>
      </c>
      <c r="C490" s="44">
        <f t="shared" si="40"/>
        <v>1486</v>
      </c>
      <c r="D490" s="51"/>
      <c r="E490" s="36" t="s">
        <v>546</v>
      </c>
      <c r="F490" s="38" t="s">
        <v>2200</v>
      </c>
      <c r="G490" s="7">
        <v>127</v>
      </c>
      <c r="H490" t="str">
        <f t="shared" si="37"/>
        <v xml:space="preserve">  ta_perc_param, // #1486 Perc Precharge Time</v>
      </c>
      <c r="I490" t="str">
        <f t="shared" si="38"/>
        <v xml:space="preserve">  127, // #1486 Perc Precharge Time</v>
      </c>
    </row>
    <row r="491" spans="1:9" x14ac:dyDescent="0.2">
      <c r="A491" s="44">
        <f t="shared" si="39"/>
        <v>487</v>
      </c>
      <c r="B491" s="44">
        <v>231</v>
      </c>
      <c r="C491" s="44">
        <f t="shared" si="40"/>
        <v>1487</v>
      </c>
      <c r="D491" s="51"/>
      <c r="E491" s="36" t="s">
        <v>1025</v>
      </c>
      <c r="F491" s="38" t="s">
        <v>828</v>
      </c>
      <c r="G491" s="7">
        <v>255</v>
      </c>
      <c r="H491" t="str">
        <f t="shared" si="37"/>
        <v xml:space="preserve">  ta_none, // #1487 Perc Ena on Live DB only</v>
      </c>
      <c r="I491" t="str">
        <f t="shared" si="38"/>
        <v xml:space="preserve">  255, // #1487 Perc Ena on Live DB only</v>
      </c>
    </row>
    <row r="492" spans="1:9" x14ac:dyDescent="0.2">
      <c r="A492" s="60">
        <f t="shared" si="39"/>
        <v>488</v>
      </c>
      <c r="B492" s="60">
        <v>232</v>
      </c>
      <c r="C492" s="60">
        <f t="shared" si="40"/>
        <v>1488</v>
      </c>
      <c r="D492" s="51"/>
      <c r="E492" s="75" t="s">
        <v>1323</v>
      </c>
      <c r="F492" s="38" t="s">
        <v>828</v>
      </c>
      <c r="G492" s="7">
        <v>0</v>
      </c>
      <c r="H492" t="str">
        <f t="shared" si="37"/>
        <v xml:space="preserve">  ta_none, // #1488 (RFU)</v>
      </c>
      <c r="I492" t="str">
        <f t="shared" si="38"/>
        <v xml:space="preserve">  0, // #1488 (RFU)</v>
      </c>
    </row>
    <row r="493" spans="1:9" x14ac:dyDescent="0.2">
      <c r="A493" s="44">
        <f t="shared" si="39"/>
        <v>489</v>
      </c>
      <c r="B493" s="44">
        <v>233</v>
      </c>
      <c r="C493" s="44">
        <f t="shared" si="40"/>
        <v>1489</v>
      </c>
      <c r="D493" s="51"/>
      <c r="E493" s="75" t="s">
        <v>1323</v>
      </c>
      <c r="F493" s="38" t="s">
        <v>828</v>
      </c>
      <c r="G493" s="7">
        <v>0</v>
      </c>
      <c r="H493" t="str">
        <f t="shared" si="37"/>
        <v xml:space="preserve">  ta_none, // #1489 (RFU)</v>
      </c>
      <c r="I493" t="str">
        <f t="shared" si="38"/>
        <v xml:space="preserve">  0, // #1489 (RFU)</v>
      </c>
    </row>
    <row r="494" spans="1:9" x14ac:dyDescent="0.2">
      <c r="A494" s="44">
        <f t="shared" si="39"/>
        <v>490</v>
      </c>
      <c r="B494" s="44">
        <v>234</v>
      </c>
      <c r="C494" s="44">
        <f t="shared" si="40"/>
        <v>1490</v>
      </c>
      <c r="D494" s="51"/>
      <c r="E494" s="36" t="s">
        <v>547</v>
      </c>
      <c r="F494" s="38" t="s">
        <v>839</v>
      </c>
      <c r="G494" s="7">
        <v>127</v>
      </c>
      <c r="H494" t="str">
        <f t="shared" si="37"/>
        <v xml:space="preserve">  ta_gm2, // #1490 GM2 Synth Volume</v>
      </c>
      <c r="I494" t="str">
        <f t="shared" si="38"/>
        <v xml:space="preserve">  127, // #1490 GM2 Synth Volume</v>
      </c>
    </row>
    <row r="495" spans="1:9" x14ac:dyDescent="0.2">
      <c r="A495" s="44">
        <f t="shared" si="39"/>
        <v>491</v>
      </c>
      <c r="B495" s="44">
        <v>235</v>
      </c>
      <c r="C495" s="44">
        <f t="shared" si="40"/>
        <v>1491</v>
      </c>
      <c r="D495" s="51"/>
      <c r="E495" s="75" t="s">
        <v>1111</v>
      </c>
      <c r="F495" s="38" t="s">
        <v>839</v>
      </c>
      <c r="G495" s="7">
        <v>127</v>
      </c>
      <c r="H495" t="str">
        <f t="shared" si="37"/>
        <v xml:space="preserve">  ta_gm2, // #1491 Relative Organ Volume</v>
      </c>
      <c r="I495" t="str">
        <f t="shared" si="38"/>
        <v xml:space="preserve">  127, // #1491 Relative Organ Volume</v>
      </c>
    </row>
    <row r="496" spans="1:9" x14ac:dyDescent="0.2">
      <c r="A496" s="44">
        <f t="shared" si="39"/>
        <v>492</v>
      </c>
      <c r="B496" s="44">
        <v>236</v>
      </c>
      <c r="C496" s="44">
        <f t="shared" si="40"/>
        <v>1492</v>
      </c>
      <c r="D496" s="51"/>
      <c r="E496" s="36" t="s">
        <v>1024</v>
      </c>
      <c r="F496" s="38" t="s">
        <v>2200</v>
      </c>
      <c r="G496" s="7">
        <v>127</v>
      </c>
      <c r="H496" t="str">
        <f t="shared" si="37"/>
        <v xml:space="preserve">  ta_perc_param, // #1492 H100 Harp Sustain Time</v>
      </c>
      <c r="I496" t="str">
        <f t="shared" si="38"/>
        <v xml:space="preserve">  127, // #1492 H100 Harp Sustain Time</v>
      </c>
    </row>
    <row r="497" spans="1:9" x14ac:dyDescent="0.2">
      <c r="A497" s="44">
        <f t="shared" si="39"/>
        <v>493</v>
      </c>
      <c r="B497" s="44">
        <v>237</v>
      </c>
      <c r="C497" s="44">
        <f t="shared" si="40"/>
        <v>1493</v>
      </c>
      <c r="D497" s="51"/>
      <c r="E497" s="75" t="s">
        <v>1090</v>
      </c>
      <c r="F497" s="38" t="s">
        <v>2200</v>
      </c>
      <c r="G497" s="7">
        <v>127</v>
      </c>
      <c r="H497" t="str">
        <f t="shared" si="37"/>
        <v xml:space="preserve">  ta_perc_param, // #1493 H100 2nd Voice Level</v>
      </c>
      <c r="I497" t="str">
        <f t="shared" si="38"/>
        <v xml:space="preserve">  127, // #1493 H100 2nd Voice Level</v>
      </c>
    </row>
    <row r="498" spans="1:9" x14ac:dyDescent="0.2">
      <c r="A498" s="44">
        <f t="shared" si="39"/>
        <v>494</v>
      </c>
      <c r="B498" s="44">
        <v>238</v>
      </c>
      <c r="C498" s="44">
        <f t="shared" si="40"/>
        <v>1494</v>
      </c>
      <c r="D498" s="51"/>
      <c r="E498" s="75" t="s">
        <v>1323</v>
      </c>
      <c r="F498" s="38" t="s">
        <v>828</v>
      </c>
      <c r="G498" s="7">
        <v>0</v>
      </c>
      <c r="H498" t="str">
        <f t="shared" si="37"/>
        <v xml:space="preserve">  ta_none, // #1494 (RFU)</v>
      </c>
      <c r="I498" t="str">
        <f t="shared" si="38"/>
        <v xml:space="preserve">  0, // #1494 (RFU)</v>
      </c>
    </row>
    <row r="499" spans="1:9" x14ac:dyDescent="0.2">
      <c r="A499" s="44">
        <f t="shared" si="39"/>
        <v>495</v>
      </c>
      <c r="B499" s="44">
        <v>239</v>
      </c>
      <c r="C499" s="44">
        <f t="shared" si="40"/>
        <v>1495</v>
      </c>
      <c r="D499" s="51"/>
      <c r="E499" s="38" t="s">
        <v>1855</v>
      </c>
      <c r="F499" s="38" t="s">
        <v>1856</v>
      </c>
      <c r="G499" s="7">
        <v>15</v>
      </c>
      <c r="H499" t="str">
        <f t="shared" si="37"/>
        <v xml:space="preserve">  ta_dimmer, // #1495 LED Dimmer</v>
      </c>
      <c r="I499" t="str">
        <f t="shared" si="38"/>
        <v xml:space="preserve">  15, // #1495 LED Dimmer</v>
      </c>
    </row>
    <row r="500" spans="1:9" x14ac:dyDescent="0.2">
      <c r="A500" s="62">
        <f t="shared" si="39"/>
        <v>496</v>
      </c>
      <c r="B500" s="62"/>
      <c r="C500" s="62">
        <f t="shared" si="40"/>
        <v>1496</v>
      </c>
      <c r="D500" s="51"/>
      <c r="E500" s="36" t="s">
        <v>548</v>
      </c>
      <c r="F500" s="38" t="s">
        <v>828</v>
      </c>
      <c r="G500" s="95">
        <v>40</v>
      </c>
      <c r="H500" t="str">
        <f t="shared" si="37"/>
        <v xml:space="preserve">  ta_none, // #1496 2ndDB Select Voice Number</v>
      </c>
      <c r="I500" t="str">
        <f t="shared" si="38"/>
        <v xml:space="preserve">  40, // #1496 2ndDB Select Voice Number</v>
      </c>
    </row>
    <row r="501" spans="1:9" x14ac:dyDescent="0.2">
      <c r="A501" s="63">
        <f t="shared" si="39"/>
        <v>497</v>
      </c>
      <c r="B501" s="63"/>
      <c r="C501" s="63">
        <f t="shared" si="40"/>
        <v>1497</v>
      </c>
      <c r="D501" s="51"/>
      <c r="E501" s="35" t="s">
        <v>1357</v>
      </c>
      <c r="F501" s="38" t="s">
        <v>828</v>
      </c>
      <c r="G501" s="95">
        <v>7</v>
      </c>
      <c r="H501" t="str">
        <f t="shared" si="37"/>
        <v xml:space="preserve">  ta_none, // #1497 Generator Model Limit</v>
      </c>
      <c r="I501" t="str">
        <f t="shared" si="38"/>
        <v xml:space="preserve">  7, // #1497 Generator Model Limit</v>
      </c>
    </row>
    <row r="502" spans="1:9" x14ac:dyDescent="0.2">
      <c r="A502" s="63">
        <f t="shared" si="39"/>
        <v>498</v>
      </c>
      <c r="B502" s="63"/>
      <c r="C502" s="63">
        <f t="shared" si="40"/>
        <v>1498</v>
      </c>
      <c r="D502" s="51"/>
      <c r="E502" s="36" t="s">
        <v>1898</v>
      </c>
      <c r="F502" s="38" t="s">
        <v>828</v>
      </c>
      <c r="G502" s="95">
        <v>255</v>
      </c>
      <c r="H502" t="str">
        <f t="shared" si="37"/>
        <v xml:space="preserve">  ta_none, // #1498 CommonPreset Save/Restore Mask</v>
      </c>
      <c r="I502" t="str">
        <f t="shared" si="38"/>
        <v xml:space="preserve">  255, // #1498 CommonPreset Save/Restore Mask</v>
      </c>
    </row>
    <row r="503" spans="1:9" x14ac:dyDescent="0.2">
      <c r="A503" s="63">
        <f t="shared" si="39"/>
        <v>499</v>
      </c>
      <c r="B503" s="63"/>
      <c r="C503" s="63">
        <f t="shared" si="40"/>
        <v>1499</v>
      </c>
      <c r="D503" s="51"/>
      <c r="E503" s="36" t="s">
        <v>549</v>
      </c>
      <c r="F503" s="38" t="s">
        <v>828</v>
      </c>
      <c r="G503" s="95">
        <v>255</v>
      </c>
      <c r="H503" t="str">
        <f t="shared" si="37"/>
        <v xml:space="preserve">  ta_none, // #1499 Button Mask 0</v>
      </c>
      <c r="I503" t="str">
        <f t="shared" si="38"/>
        <v xml:space="preserve">  255, // #1499 Button Mask 0</v>
      </c>
    </row>
    <row r="504" spans="1:9" x14ac:dyDescent="0.2">
      <c r="A504" s="63">
        <f t="shared" si="39"/>
        <v>500</v>
      </c>
      <c r="B504" s="63"/>
      <c r="C504" s="63">
        <f t="shared" si="40"/>
        <v>1500</v>
      </c>
      <c r="D504" s="51"/>
      <c r="E504" s="36" t="s">
        <v>550</v>
      </c>
      <c r="F504" s="38" t="s">
        <v>828</v>
      </c>
      <c r="G504" s="95">
        <v>255</v>
      </c>
      <c r="H504" t="str">
        <f t="shared" si="37"/>
        <v xml:space="preserve">  ta_none, // #1500 Button Mask 1</v>
      </c>
      <c r="I504" t="str">
        <f t="shared" si="38"/>
        <v xml:space="preserve">  255, // #1500 Button Mask 1</v>
      </c>
    </row>
    <row r="505" spans="1:9" x14ac:dyDescent="0.2">
      <c r="A505" s="63">
        <f t="shared" si="39"/>
        <v>501</v>
      </c>
      <c r="B505" s="63"/>
      <c r="C505" s="63">
        <f t="shared" si="40"/>
        <v>1501</v>
      </c>
      <c r="D505" s="51"/>
      <c r="E505" s="36" t="s">
        <v>1834</v>
      </c>
      <c r="F505" s="38" t="s">
        <v>828</v>
      </c>
      <c r="G505" s="95">
        <v>255</v>
      </c>
      <c r="H505" t="str">
        <f t="shared" si="37"/>
        <v xml:space="preserve">  ta_none, // #1501 Audio Taper (log.) Pots</v>
      </c>
      <c r="I505" t="str">
        <f t="shared" si="38"/>
        <v xml:space="preserve">  255, // #1501 Audio Taper (log.) Pots</v>
      </c>
    </row>
    <row r="506" spans="1:9" x14ac:dyDescent="0.2">
      <c r="A506" s="63">
        <f t="shared" si="39"/>
        <v>502</v>
      </c>
      <c r="B506" s="63"/>
      <c r="C506" s="63">
        <f t="shared" si="40"/>
        <v>1502</v>
      </c>
      <c r="D506" s="51"/>
      <c r="E506" s="36" t="s">
        <v>1358</v>
      </c>
      <c r="F506" s="38" t="s">
        <v>828</v>
      </c>
      <c r="G506" s="95">
        <v>255</v>
      </c>
      <c r="H506" t="str">
        <f t="shared" si="37"/>
        <v xml:space="preserve">  ta_none, // #1502 Additional Tab Panels are Switch Inputs</v>
      </c>
      <c r="I506" t="str">
        <f t="shared" si="38"/>
        <v xml:space="preserve">  255, // #1502 Additional Tab Panels are Switch Inputs</v>
      </c>
    </row>
    <row r="507" spans="1:9" x14ac:dyDescent="0.2">
      <c r="A507" s="63">
        <f t="shared" si="39"/>
        <v>503</v>
      </c>
      <c r="B507" s="63"/>
      <c r="C507" s="63">
        <f t="shared" si="40"/>
        <v>1503</v>
      </c>
      <c r="D507" s="51"/>
      <c r="E507" s="35" t="s">
        <v>813</v>
      </c>
      <c r="F507" s="38" t="s">
        <v>828</v>
      </c>
      <c r="G507" s="95">
        <v>3</v>
      </c>
      <c r="H507" t="str">
        <f t="shared" si="37"/>
        <v xml:space="preserve">  ta_none, // #1503 ADC Configuration</v>
      </c>
      <c r="I507" t="str">
        <f t="shared" si="38"/>
        <v xml:space="preserve">  3, // #1503 ADC Configuration</v>
      </c>
    </row>
    <row r="508" spans="1:9" x14ac:dyDescent="0.2">
      <c r="A508" s="63">
        <f t="shared" si="39"/>
        <v>504</v>
      </c>
      <c r="B508" s="63"/>
      <c r="C508" s="63">
        <f t="shared" si="40"/>
        <v>1504</v>
      </c>
      <c r="D508" s="51"/>
      <c r="E508" s="35" t="s">
        <v>812</v>
      </c>
      <c r="F508" s="38" t="s">
        <v>828</v>
      </c>
      <c r="G508" s="95">
        <v>2</v>
      </c>
      <c r="H508" t="str">
        <f t="shared" si="37"/>
        <v xml:space="preserve">  ta_none, // #1504 Panel 16 Configuration</v>
      </c>
      <c r="I508" t="str">
        <f t="shared" si="38"/>
        <v xml:space="preserve">  2, // #1504 Panel 16 Configuration</v>
      </c>
    </row>
    <row r="509" spans="1:9" x14ac:dyDescent="0.2">
      <c r="A509" s="63">
        <f t="shared" si="39"/>
        <v>505</v>
      </c>
      <c r="B509" s="63"/>
      <c r="C509" s="63">
        <f t="shared" si="40"/>
        <v>1505</v>
      </c>
      <c r="D509" s="51"/>
      <c r="E509" s="35" t="s">
        <v>1306</v>
      </c>
      <c r="F509" s="38" t="s">
        <v>828</v>
      </c>
      <c r="G509" s="33">
        <v>3</v>
      </c>
      <c r="H509" t="str">
        <f t="shared" si="37"/>
        <v xml:space="preserve">  ta_none, // #1505 Preset 16 Configuration</v>
      </c>
      <c r="I509" t="str">
        <f t="shared" si="38"/>
        <v xml:space="preserve">  3, // #1505 Preset 16 Configuration</v>
      </c>
    </row>
    <row r="510" spans="1:9" x14ac:dyDescent="0.2">
      <c r="A510" s="63">
        <f t="shared" si="39"/>
        <v>506</v>
      </c>
      <c r="B510" s="63"/>
      <c r="C510" s="63">
        <f t="shared" si="40"/>
        <v>1506</v>
      </c>
      <c r="D510" s="51"/>
      <c r="E510" s="35" t="s">
        <v>815</v>
      </c>
      <c r="F510" s="38" t="s">
        <v>828</v>
      </c>
      <c r="G510" s="95">
        <v>2</v>
      </c>
      <c r="H510" t="str">
        <f t="shared" si="37"/>
        <v xml:space="preserve">  ta_none, // #1506 Pedal Drawbar Configuration</v>
      </c>
      <c r="I510" t="str">
        <f t="shared" si="38"/>
        <v xml:space="preserve">  2, // #1506 Pedal Drawbar Configuration</v>
      </c>
    </row>
    <row r="511" spans="1:9" x14ac:dyDescent="0.2">
      <c r="A511" s="63">
        <f t="shared" si="39"/>
        <v>507</v>
      </c>
      <c r="B511" s="63"/>
      <c r="C511" s="63">
        <f t="shared" si="40"/>
        <v>1507</v>
      </c>
      <c r="D511" s="51"/>
      <c r="E511" s="35" t="s">
        <v>1330</v>
      </c>
      <c r="F511" s="38" t="s">
        <v>828</v>
      </c>
      <c r="G511" s="95">
        <v>127</v>
      </c>
      <c r="H511" t="str">
        <f t="shared" si="37"/>
        <v xml:space="preserve">  ta_none, // #1507 ADC Scaling</v>
      </c>
      <c r="I511" t="str">
        <f t="shared" si="38"/>
        <v xml:space="preserve">  127, // #1507 ADC Scaling</v>
      </c>
    </row>
    <row r="512" spans="1:9" x14ac:dyDescent="0.2">
      <c r="A512" s="63">
        <f t="shared" si="39"/>
        <v>508</v>
      </c>
      <c r="B512" s="63"/>
      <c r="C512" s="63">
        <f t="shared" si="40"/>
        <v>1508</v>
      </c>
      <c r="D512" s="51"/>
      <c r="E512" s="36" t="s">
        <v>1355</v>
      </c>
      <c r="F512" s="38" t="s">
        <v>828</v>
      </c>
      <c r="G512" s="95">
        <v>255</v>
      </c>
      <c r="H512" t="str">
        <f t="shared" si="37"/>
        <v xml:space="preserve">  ta_none, // #1508 Latching Preset Keys</v>
      </c>
      <c r="I512" t="str">
        <f t="shared" si="38"/>
        <v xml:space="preserve">  255, // #1508 Latching Preset Keys</v>
      </c>
    </row>
    <row r="513" spans="1:9" x14ac:dyDescent="0.2">
      <c r="A513" s="63">
        <f t="shared" si="39"/>
        <v>509</v>
      </c>
      <c r="B513" s="63"/>
      <c r="C513" s="63">
        <f t="shared" si="40"/>
        <v>1509</v>
      </c>
      <c r="D513" s="51"/>
      <c r="E513" s="36" t="s">
        <v>1455</v>
      </c>
      <c r="F513" s="38" t="s">
        <v>828</v>
      </c>
      <c r="G513" s="95">
        <v>255</v>
      </c>
      <c r="H513" t="str">
        <f t="shared" si="37"/>
        <v xml:space="preserve">  ta_none, // #1509 Wrap Menus</v>
      </c>
      <c r="I513" t="str">
        <f t="shared" si="38"/>
        <v xml:space="preserve">  255, // #1509 Wrap Menus</v>
      </c>
    </row>
    <row r="514" spans="1:9" x14ac:dyDescent="0.2">
      <c r="A514" s="63">
        <f t="shared" si="39"/>
        <v>510</v>
      </c>
      <c r="B514" s="63"/>
      <c r="C514" s="63">
        <f t="shared" si="40"/>
        <v>1510</v>
      </c>
      <c r="D514" s="51"/>
      <c r="E514" s="49" t="s">
        <v>1445</v>
      </c>
      <c r="F514" s="38" t="s">
        <v>828</v>
      </c>
      <c r="G514" s="95">
        <v>255</v>
      </c>
      <c r="H514" t="str">
        <f t="shared" si="37"/>
        <v xml:space="preserve">  ta_none, // #1510 Preset/EEPROM Structure Version</v>
      </c>
      <c r="I514" t="str">
        <f t="shared" si="38"/>
        <v xml:space="preserve">  255, // #1510 Preset/EEPROM Structure Version</v>
      </c>
    </row>
    <row r="515" spans="1:9" x14ac:dyDescent="0.2">
      <c r="A515" s="63">
        <f>A514+1</f>
        <v>511</v>
      </c>
      <c r="B515" s="63"/>
      <c r="C515" s="63">
        <f>C514+1</f>
        <v>1511</v>
      </c>
      <c r="D515" s="51"/>
      <c r="E515" s="249" t="s">
        <v>1446</v>
      </c>
      <c r="F515" s="38" t="s">
        <v>828</v>
      </c>
      <c r="G515" s="95">
        <v>255</v>
      </c>
      <c r="H515" t="str">
        <f>CONCATENATE("  ",F515,"  // #",C515," ",E515)</f>
        <v xml:space="preserve">  ta_none  // #1511 Magic Flag</v>
      </c>
      <c r="I515" t="str">
        <f>CONCATENATE("  ",G515,"  // #",C515," ",E515)</f>
        <v xml:space="preserve">  255  // #1511 Magic Flag</v>
      </c>
    </row>
    <row r="516" spans="1:9" x14ac:dyDescent="0.2">
      <c r="H516" s="42" t="s">
        <v>285</v>
      </c>
      <c r="I516" s="42" t="s">
        <v>285</v>
      </c>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9"/>
  <sheetViews>
    <sheetView zoomScaleNormal="100" workbookViewId="0">
      <selection activeCell="A7" sqref="A7"/>
    </sheetView>
  </sheetViews>
  <sheetFormatPr baseColWidth="10" defaultRowHeight="12.75" x14ac:dyDescent="0.2"/>
  <cols>
    <col min="1" max="1" width="56" style="66" customWidth="1"/>
    <col min="2" max="2" width="56" style="329" customWidth="1"/>
    <col min="3" max="3" width="56" style="332" customWidth="1"/>
    <col min="4" max="4" width="56" style="71" customWidth="1"/>
    <col min="5" max="5" width="56" style="333" customWidth="1"/>
    <col min="6" max="6" width="68.140625" customWidth="1"/>
    <col min="7" max="7" width="55.7109375" style="45" customWidth="1"/>
    <col min="8" max="8" width="56" style="68" customWidth="1"/>
    <col min="9" max="13" width="56" customWidth="1"/>
  </cols>
  <sheetData>
    <row r="1" spans="1:9" ht="20.25" x14ac:dyDescent="0.3">
      <c r="A1" s="30" t="s">
        <v>2768</v>
      </c>
      <c r="B1"/>
      <c r="C1"/>
      <c r="D1"/>
      <c r="E1"/>
      <c r="G1"/>
      <c r="H1"/>
    </row>
    <row r="2" spans="1:9" ht="15.75" x14ac:dyDescent="0.25">
      <c r="A2" s="449" t="s">
        <v>2769</v>
      </c>
      <c r="B2"/>
      <c r="C2"/>
      <c r="D2"/>
      <c r="E2"/>
      <c r="G2"/>
      <c r="H2"/>
    </row>
    <row r="3" spans="1:9" x14ac:dyDescent="0.2">
      <c r="A3" s="326" t="s">
        <v>2572</v>
      </c>
      <c r="B3" s="328" t="s">
        <v>2645</v>
      </c>
      <c r="C3" s="331" t="str">
        <f>CONCATENATE('HX3.5 Editor NEU'!C363,",",'HX3.5 Editor NEU'!E363,",",'HX3.5 Editor NEU'!G363,",",'HX3.5 Editor NEU'!H363)</f>
        <v>#,Scanner Vibrato Setup (active Generator),0,None</v>
      </c>
      <c r="D3" s="327" t="str">
        <f>CONCATENATE('HX3.5 Editor NEU'!C507,";",'HX3.5 Editor NEU'!E507,";",'HX3.5 Editor NEU'!G507,";",'HX3.5 Editor NEU'!H507)</f>
        <v>#;Phasing Rotor Setup (active PHR Program);0;None</v>
      </c>
      <c r="E3" s="334" t="str">
        <f>CONCATENATE('HX3.5 Editor NEU'!C863,";",'HX3.5 Editor NEU'!E863,";",'HX3.5 Editor NEU'!G863,";",'HX3.5 Editor NEU'!H863)</f>
        <v>#;Pedal Drawbar Factors 16;0;None</v>
      </c>
      <c r="F3" s="325" t="str">
        <f>CONCATENATE('HX3.5 Editor NEU'!C758,",",'HX3.5 Editor NEU'!E758,",",'HX3.5 Editor NEU'!G758,",",'HX3.5 Editor NEU'!H758)</f>
        <v>#,Mixt Lvl Setup for Drawbar 10, H100 Wiring,0,None</v>
      </c>
      <c r="G3" s="334" t="str">
        <f>CONCATENATE('HX3.5 Editor NEU'!C928,",",'HX3.5 Editor NEU'!E928,",",'HX3.5 Editor NEU'!G928,",",'HX3.5 Editor NEU'!H928)</f>
        <v>#,Analog Input Assignment/Remap,0,None</v>
      </c>
      <c r="H3" s="335" t="str">
        <f>CONCATENATE('HX3.5 Editor NEU'!C1083,",",'HX3.5 Editor NEU'!E1083,",",'HX3.5 Editor NEU'!G1083,",",'HX3.5 Editor NEU'!H1083)</f>
        <v>#,Menu Enables Part 1,0,None</v>
      </c>
      <c r="I3" s="108" t="str">
        <f>CONCATENATE('HX3.5 Editor NEU'!C4,",",'HX3.5 Editor NEU'!E4,",",'HX3.5 Editor NEU'!G4,",",'HX3.5 Editor NEU'!H4)</f>
        <v>#,Upper Drawbars,0,None</v>
      </c>
    </row>
    <row r="4" spans="1:9" x14ac:dyDescent="0.2">
      <c r="A4" s="326" t="s">
        <v>2573</v>
      </c>
      <c r="B4" s="328" t="s">
        <v>2646</v>
      </c>
      <c r="C4" s="331" t="str">
        <f>CONCATENATE('HX3.5 Editor NEU'!C364,",",'HX3.5 Editor NEU'!E364,",",'HX3.5 Editor NEU'!G364,",",'HX3.5 Editor NEU'!H364)</f>
        <v>1320,Pre-Emphasis (Treble Gain),127,Track</v>
      </c>
      <c r="D4" s="327" t="str">
        <f>CONCATENATE('HX3.5 Editor NEU'!C508,";",'HX3.5 Editor NEU'!E508,";",'HX3.5 Editor NEU'!G508,";",'HX3.5 Editor NEU'!H508)</f>
        <v>1336;PHR Speed Vari TDA1022 Slow Rotor (Live Edit);255;Track</v>
      </c>
      <c r="E4" s="334" t="str">
        <f>CONCATENATE('HX3.5 Editor NEU'!C864,";",'HX3.5 Editor NEU'!E864,";",'HX3.5 Editor NEU'!G864,";",'HX3.5 Editor NEU'!H864)</f>
        <v>3000;Factor Pedal Drawbar 16;127;Track</v>
      </c>
      <c r="F4" s="325" t="str">
        <f>CONCATENATE('HX3.5 Editor NEU'!C759,",",'HX3.5 Editor NEU'!E759,",",'HX3.5 Editor NEU'!G759,",",'HX3.5 Editor NEU'!H759)</f>
        <v>2800,Mixt DB 10 Hammond Setup, Lvl from Busbar 10,127,Track</v>
      </c>
      <c r="G4" s="334" t="str">
        <f>CONCATENATE('HX3.5 Editor NEU'!C929,",",'HX3.5 Editor NEU'!E929,",",'HX3.5 Editor NEU'!G929,",",'HX3.5 Editor NEU'!H929)</f>
        <v>5000,Analog Input 0 (UPR PL22-1) Function,255,DropDownADC</v>
      </c>
      <c r="H4" s="335" t="str">
        <f>CONCATENATE('HX3.5 Editor NEU'!C1084,",",'HX3.5 Editor NEU'!E1084,",",'HX3.5 Editor NEU'!G1084,",",'HX3.5 Editor NEU'!H1084)</f>
        <v>6000,Enable 'HX3 Preset   ',255,Button</v>
      </c>
      <c r="I4" s="108" t="str">
        <f>CONCATENATE('HX3.5 Editor NEU'!C5,",",'HX3.5 Editor NEU'!E5,",",'HX3.5 Editor NEU'!G5,",",'HX3.5 Editor NEU'!H5)</f>
        <v>1000,DB #0, Upper Drawbar 16,127,Track</v>
      </c>
    </row>
    <row r="5" spans="1:9" x14ac:dyDescent="0.2">
      <c r="A5" s="326" t="s">
        <v>2574</v>
      </c>
      <c r="B5" s="328" t="s">
        <v>2647</v>
      </c>
      <c r="C5" s="331" t="str">
        <f>CONCATENATE('HX3.5 Editor NEU'!C365,",",'HX3.5 Editor NEU'!E365,",",'HX3.5 Editor NEU'!G365,",",'HX3.5 Editor NEU'!H365)</f>
        <v>1321,LC Line Age/AM Amplitude Modulation,127,Track</v>
      </c>
      <c r="D5" s="327" t="str">
        <f>CONCATENATE('HX3.5 Editor NEU'!C509,";",'HX3.5 Editor NEU'!E509,";",'HX3.5 Editor NEU'!G509,";",'HX3.5 Editor NEU'!H509)</f>
        <v>1337;PHR Speed Vari TDA1022 Fast Rotor (Live Edit);255;Track</v>
      </c>
      <c r="E5" s="334" t="str">
        <f>CONCATENATE('HX3.5 Editor NEU'!C865,";",'HX3.5 Editor NEU'!E865,";",'HX3.5 Editor NEU'!G865,";",'HX3.5 Editor NEU'!H865)</f>
        <v>3001;Factor Pedal Drawbar 5 1/3;127;Track</v>
      </c>
      <c r="F5" s="325" t="str">
        <f>CONCATENATE('HX3.5 Editor NEU'!C760,",",'HX3.5 Editor NEU'!E760,",",'HX3.5 Editor NEU'!G760,",",'HX3.5 Editor NEU'!H760)</f>
        <v>2801,Mixt DB 10 Hammond Setup, Lvl from Busbar 11,127,Track</v>
      </c>
      <c r="G5" s="334" t="str">
        <f>CONCATENATE('HX3.5 Editor NEU'!C930,",",'HX3.5 Editor NEU'!E930,",",'HX3.5 Editor NEU'!G930,",",'HX3.5 Editor NEU'!H930)</f>
        <v>5001,Analog Input 1 (UPR PL22-2) Function,255,DropDownADC</v>
      </c>
      <c r="H5" s="335" t="str">
        <f>CONCATENATE('HX3.5 Editor NEU'!C1085,",",'HX3.5 Editor NEU'!E1085,",",'HX3.5 Editor NEU'!G1085,",",'HX3.5 Editor NEU'!H1085)</f>
        <v>6001,Enable 'Voice Upper  ',255,Button</v>
      </c>
      <c r="I5" s="108" t="str">
        <f>CONCATENATE('HX3.5 Editor NEU'!C6,",",'HX3.5 Editor NEU'!E6,",",'HX3.5 Editor NEU'!G6,",",'HX3.5 Editor NEU'!H6)</f>
        <v>1001,DB #1, Upper Drawbar 5 1/3,127,Track</v>
      </c>
    </row>
    <row r="6" spans="1:9" x14ac:dyDescent="0.2">
      <c r="A6" s="326" t="s">
        <v>2575</v>
      </c>
      <c r="B6" s="328" t="s">
        <v>2648</v>
      </c>
      <c r="C6" s="331" t="str">
        <f>CONCATENATE('HX3.5 Editor NEU'!C366,",",'HX3.5 Editor NEU'!E366,",",'HX3.5 Editor NEU'!G366,",",'HX3.5 Editor NEU'!H366)</f>
        <v>1322,LC Line Feedback,127,Track</v>
      </c>
      <c r="D6" s="327" t="str">
        <f>CONCATENATE('HX3.5 Editor NEU'!C510,";",'HX3.5 Editor NEU'!E510,";",'HX3.5 Editor NEU'!G510,";",'HX3.5 Editor NEU'!H510)</f>
        <v>1338;PHR Speed Slow TDA1022 (Live Edit);255;Track</v>
      </c>
      <c r="E6" s="334" t="str">
        <f>CONCATENATE('HX3.5 Editor NEU'!C866,";",'HX3.5 Editor NEU'!E866,";",'HX3.5 Editor NEU'!G866,";",'HX3.5 Editor NEU'!H866)</f>
        <v>3002;Factor Pedal Drawbar 8;127;Track</v>
      </c>
      <c r="F6" s="325" t="str">
        <f>CONCATENATE('HX3.5 Editor NEU'!C761,",",'HX3.5 Editor NEU'!E761,",",'HX3.5 Editor NEU'!G761,",",'HX3.5 Editor NEU'!H761)</f>
        <v>2802,Mixt DB 10 Hammond Setup, Lvl from Busbar 12,127,Track</v>
      </c>
      <c r="G6" s="334" t="str">
        <f>CONCATENATE('HX3.5 Editor NEU'!C931,",",'HX3.5 Editor NEU'!E931,",",'HX3.5 Editor NEU'!G931,",",'HX3.5 Editor NEU'!H931)</f>
        <v>5002,Analog Input 2 (UPR PL22-3) Function,255,DropDownADC</v>
      </c>
      <c r="H6" s="335" t="str">
        <f>CONCATENATE('HX3.5 Editor NEU'!C1086,",",'HX3.5 Editor NEU'!E1086,",",'HX3.5 Editor NEU'!G1086,",",'HX3.5 Editor NEU'!H1086)</f>
        <v>6002,Enable 'Voice Lower  ',255,Button</v>
      </c>
      <c r="I6" s="108" t="str">
        <f>CONCATENATE('HX3.5 Editor NEU'!C7,",",'HX3.5 Editor NEU'!E7,",",'HX3.5 Editor NEU'!G7,",",'HX3.5 Editor NEU'!H7)</f>
        <v>1002,DB #2, Upper Drawbar 8,127,Track</v>
      </c>
    </row>
    <row r="7" spans="1:9" x14ac:dyDescent="0.2">
      <c r="A7" s="326" t="s">
        <v>2576</v>
      </c>
      <c r="B7" s="328" t="s">
        <v>2649</v>
      </c>
      <c r="C7" s="331" t="str">
        <f>CONCATENATE('HX3.5 Editor NEU'!C367,",",'HX3.5 Editor NEU'!E367,",",'HX3.5 Editor NEU'!G367,",",'HX3.5 Editor NEU'!H367)</f>
        <v>1323,LC Line Reflection,127,Track</v>
      </c>
      <c r="D7" s="327" t="str">
        <f>CONCATENATE('HX3.5 Editor NEU'!C511,";",'HX3.5 Editor NEU'!E511,";",'HX3.5 Editor NEU'!G511,";",'HX3.5 Editor NEU'!H511)</f>
        <v>1339;PHR Feedback (Live Edit);255;Track</v>
      </c>
      <c r="E7" s="334" t="str">
        <f>CONCATENATE('HX3.5 Editor NEU'!C867,";",'HX3.5 Editor NEU'!E867,";",'HX3.5 Editor NEU'!G867,";",'HX3.5 Editor NEU'!H867)</f>
        <v>3003;Factor Pedal Drawbar 4;127;Track</v>
      </c>
      <c r="F7" s="325" t="str">
        <f>CONCATENATE('HX3.5 Editor NEU'!C762,",",'HX3.5 Editor NEU'!E762,",",'HX3.5 Editor NEU'!G762,",",'HX3.5 Editor NEU'!H762)</f>
        <v>2803,Mixt DB 10 Hammond Setup, Lvl from Busbar 13,127,Track</v>
      </c>
      <c r="G7" s="334" t="str">
        <f>CONCATENATE('HX3.5 Editor NEU'!C932,",",'HX3.5 Editor NEU'!E932,",",'HX3.5 Editor NEU'!G932,",",'HX3.5 Editor NEU'!H932)</f>
        <v>5003,Analog Input 3 (UPR PL22-4) Function,255,DropDownADC</v>
      </c>
      <c r="H7" s="335" t="str">
        <f>CONCATENATE('HX3.5 Editor NEU'!C1087,",",'HX3.5 Editor NEU'!E1087,",",'HX3.5 Editor NEU'!G1087,",",'HX3.5 Editor NEU'!H1087)</f>
        <v>6003,Enable 'Voice Pedal  ',255,Button</v>
      </c>
      <c r="I7" s="108" t="str">
        <f>CONCATENATE('HX3.5 Editor NEU'!C8,",",'HX3.5 Editor NEU'!E8,",",'HX3.5 Editor NEU'!G8,",",'HX3.5 Editor NEU'!H8)</f>
        <v>1003,DB #3, Upper Drawbar 4,127,Track</v>
      </c>
    </row>
    <row r="8" spans="1:9" x14ac:dyDescent="0.2">
      <c r="A8" s="326" t="s">
        <v>2577</v>
      </c>
      <c r="B8" s="328" t="s">
        <v>2650</v>
      </c>
      <c r="C8" s="331" t="str">
        <f>CONCATENATE('HX3.5 Editor NEU'!C368,",",'HX3.5 Editor NEU'!E368,",",'HX3.5 Editor NEU'!G368,",",'HX3.5 Editor NEU'!H368)</f>
        <v>1324,LC Line Response Cutoff Frequency,127,Track</v>
      </c>
      <c r="D8" s="327" t="str">
        <f>CONCATENATE('HX3.5 Editor NEU'!C512,";",'HX3.5 Editor NEU'!E512,";",'HX3.5 Editor NEU'!G512,";",'HX3.5 Editor NEU'!H512)</f>
        <v>1340;PHR Level Ph1 (Live Edit);255;Track</v>
      </c>
      <c r="E8" s="334" t="str">
        <f>CONCATENATE('HX3.5 Editor NEU'!C868,";",'HX3.5 Editor NEU'!E868,";",'HX3.5 Editor NEU'!G868,";",'HX3.5 Editor NEU'!H868)</f>
        <v>3004;Factor Pedal Drawbar 2 2/3;127;Track</v>
      </c>
      <c r="F8" s="325" t="str">
        <f>CONCATENATE('HX3.5 Editor NEU'!C763,",",'HX3.5 Editor NEU'!E763,",",'HX3.5 Editor NEU'!G763,",",'HX3.5 Editor NEU'!H763)</f>
        <v>2804,Mixt DB 10 Hammond Setup, Lvl from Busbar 14,127,Track</v>
      </c>
      <c r="G8" s="334" t="str">
        <f>CONCATENATE('HX3.5 Editor NEU'!C933,",",'HX3.5 Editor NEU'!E933,",",'HX3.5 Editor NEU'!G933,",",'HX3.5 Editor NEU'!H933)</f>
        <v>5004,Analog Input 4 (UPR PL22-5) Function,255,DropDownADC</v>
      </c>
      <c r="H8" s="335" t="str">
        <f>CONCATENATE('HX3.5 Editor NEU'!C1088,",",'HX3.5 Editor NEU'!E1088,",",'HX3.5 Editor NEU'!G1088,",",'HX3.5 Editor NEU'!H1088)</f>
        <v>6004,Enable 'Master Volume',255,Button</v>
      </c>
      <c r="I8" s="108" t="str">
        <f>CONCATENATE('HX3.5 Editor NEU'!C9,",",'HX3.5 Editor NEU'!E9,",",'HX3.5 Editor NEU'!G9,",",'HX3.5 Editor NEU'!H9)</f>
        <v>1004,DB #4, Upper Drawbar 2 2/3,127,Track</v>
      </c>
    </row>
    <row r="9" spans="1:9" x14ac:dyDescent="0.2">
      <c r="A9" s="326" t="s">
        <v>2578</v>
      </c>
      <c r="B9" s="328" t="s">
        <v>2651</v>
      </c>
      <c r="C9" s="331" t="str">
        <f>CONCATENATE('HX3.5 Editor NEU'!C369,",",'HX3.5 Editor NEU'!E369,",",'HX3.5 Editor NEU'!G369,",",'HX3.5 Editor NEU'!H369)</f>
        <v>1325,LC PhaseLk/Line Cutoff Shelving Level,127,Track</v>
      </c>
      <c r="D9" s="327" t="str">
        <f>CONCATENATE('HX3.5 Editor NEU'!C513,";",'HX3.5 Editor NEU'!E513,";",'HX3.5 Editor NEU'!G513,";",'HX3.5 Editor NEU'!H513)</f>
        <v>1341;PHR Level Ph2 (Live Edit);255;Track</v>
      </c>
      <c r="E9" s="334" t="str">
        <f>CONCATENATE('HX3.5 Editor NEU'!C869,";",'HX3.5 Editor NEU'!E869,";",'HX3.5 Editor NEU'!G869,";",'HX3.5 Editor NEU'!H869)</f>
        <v>3005;Factor Pedal Drawbar 2;127;Track</v>
      </c>
      <c r="F9" s="325" t="str">
        <f>CONCATENATE('HX3.5 Editor NEU'!C764,",",'HX3.5 Editor NEU'!E764,",",'HX3.5 Editor NEU'!G764,",",'HX3.5 Editor NEU'!H764)</f>
        <v>2805,Mixt DB 10 Hammond Setup, Lvl from Busbar 15,127,Track</v>
      </c>
      <c r="G9" s="334" t="str">
        <f>CONCATENATE('HX3.5 Editor NEU'!C934,",",'HX3.5 Editor NEU'!E934,",",'HX3.5 Editor NEU'!G934,",",'HX3.5 Editor NEU'!H934)</f>
        <v>5005,Analog Input 5 (UPR PL22-6) Function,255,DropDownADC</v>
      </c>
      <c r="H9" s="335" t="str">
        <f>CONCATENATE('HX3.5 Editor NEU'!C1089,",",'HX3.5 Editor NEU'!E1089,",",'HX3.5 Editor NEU'!G1089,",",'HX3.5 Editor NEU'!H1089)</f>
        <v>6005,Enable 'TubeAmp Gain ',255,Button</v>
      </c>
      <c r="I9" s="108" t="str">
        <f>CONCATENATE('HX3.5 Editor NEU'!C10,",",'HX3.5 Editor NEU'!E10,",",'HX3.5 Editor NEU'!G10,",",'HX3.5 Editor NEU'!H10)</f>
        <v>1005,DB #5, Upper Drawbar 2,127,Track</v>
      </c>
    </row>
    <row r="10" spans="1:9" x14ac:dyDescent="0.2">
      <c r="A10" s="326" t="s">
        <v>2579</v>
      </c>
      <c r="B10" s="328" t="s">
        <v>2652</v>
      </c>
      <c r="C10" s="331" t="str">
        <f>CONCATENATE('HX3.5 Editor NEU'!C370,",",'HX3.5 Editor NEU'!E370,",",'HX3.5 Editor NEU'!G370,",",'HX3.5 Editor NEU'!H370)</f>
        <v>1326,Scanner Gearing (Vib Frequ),127,Track</v>
      </c>
      <c r="D10" s="327" t="str">
        <f>CONCATENATE('HX3.5 Editor NEU'!C514,";",'HX3.5 Editor NEU'!E514,";",'HX3.5 Editor NEU'!G514,";",'HX3.5 Editor NEU'!H514)</f>
        <v>1342;PHR Level Ph3 (Live Edit);255;Track</v>
      </c>
      <c r="E10" s="334" t="str">
        <f>CONCATENATE('HX3.5 Editor NEU'!C870,";",'HX3.5 Editor NEU'!E870,";",'HX3.5 Editor NEU'!G870,";",'HX3.5 Editor NEU'!H870)</f>
        <v>3006;Factor Pedal Drawbar 1 3/5;127;Track</v>
      </c>
      <c r="F10" s="325" t="str">
        <f>CONCATENATE('HX3.5 Editor NEU'!C765,",",'HX3.5 Editor NEU'!E765,",",'HX3.5 Editor NEU'!G765,",",'HX3.5 Editor NEU'!H765)</f>
        <v>#,Mixt Lvl Setup for Drawbar 10, LSI Sine Wiring,0,None</v>
      </c>
      <c r="G10" s="334" t="str">
        <f>CONCATENATE('HX3.5 Editor NEU'!C935,",",'HX3.5 Editor NEU'!E935,",",'HX3.5 Editor NEU'!G935,",",'HX3.5 Editor NEU'!H935)</f>
        <v>5006,Analog Input 6 (UPR PL22-7) Function,255,DropDownADC</v>
      </c>
      <c r="H10" s="335" t="str">
        <f>CONCATENATE('HX3.5 Editor NEU'!C1090,",",'HX3.5 Editor NEU'!E1090,",",'HX3.5 Editor NEU'!G1090,",",'HX3.5 Editor NEU'!H1090)</f>
        <v>6006,Enable 'TubeAmpBypass',255,Button</v>
      </c>
      <c r="I10" s="108" t="str">
        <f>CONCATENATE('HX3.5 Editor NEU'!C11,",",'HX3.5 Editor NEU'!E11,",",'HX3.5 Editor NEU'!G11,",",'HX3.5 Editor NEU'!H11)</f>
        <v>1006,DB #6, Upper Drawbar 1 3/5,127,Track</v>
      </c>
    </row>
    <row r="11" spans="1:9" x14ac:dyDescent="0.2">
      <c r="A11" s="326" t="s">
        <v>2580</v>
      </c>
      <c r="B11" s="328" t="s">
        <v>2653</v>
      </c>
      <c r="C11" s="331" t="str">
        <f>CONCATENATE('HX3.5 Editor NEU'!C371,",",'HX3.5 Editor NEU'!E371,",",'HX3.5 Editor NEU'!G371,",",'HX3.5 Editor NEU'!H371)</f>
        <v>1327,Chorus Dry (Bypass) Level,127,Track</v>
      </c>
      <c r="D11" s="327" t="str">
        <f>CONCATENATE('HX3.5 Editor NEU'!C515,";",'HX3.5 Editor NEU'!E515,";",'HX3.5 Editor NEU'!G515,";",'HX3.5 Editor NEU'!H515)</f>
        <v>1343;PHR Level Dry (Live Edit);255;Track</v>
      </c>
      <c r="E11" s="334" t="str">
        <f>CONCATENATE('HX3.5 Editor NEU'!C871,";",'HX3.5 Editor NEU'!E871,";",'HX3.5 Editor NEU'!G871,";",'HX3.5 Editor NEU'!H871)</f>
        <v>3007;Factor Pedal Drawbar 1 1/3;127;Track</v>
      </c>
      <c r="F11" s="325" t="str">
        <f>CONCATENATE('HX3.5 Editor NEU'!C766,",",'HX3.5 Editor NEU'!E766,",",'HX3.5 Editor NEU'!G766,",",'HX3.5 Editor NEU'!H766)</f>
        <v>2806,Mixt DB 10 LSI Sine Gen. Setup, Lvl from Busbar 10,127,Track</v>
      </c>
      <c r="G11" s="334" t="str">
        <f>CONCATENATE('HX3.5 Editor NEU'!C936,",",'HX3.5 Editor NEU'!E936,",",'HX3.5 Editor NEU'!G936,",",'HX3.5 Editor NEU'!H936)</f>
        <v>5007,Analog Input 7 (UPR PL22-8) Function,255,DropDownADC</v>
      </c>
      <c r="H11" s="335" t="str">
        <f>CONCATENATE('HX3.5 Editor NEU'!C1091,",",'HX3.5 Editor NEU'!E1091,",",'HX3.5 Editor NEU'!G1091,",",'HX3.5 Editor NEU'!H1091)</f>
        <v>6007,Enable 'Rotary Motor ',255,Button</v>
      </c>
      <c r="I11" s="108" t="str">
        <f>CONCATENATE('HX3.5 Editor NEU'!C12,",",'HX3.5 Editor NEU'!E12,",",'HX3.5 Editor NEU'!G12,",",'HX3.5 Editor NEU'!H12)</f>
        <v>1007,DB #7, Upper Drawbar 1 1/3,127,Track</v>
      </c>
    </row>
    <row r="12" spans="1:9" x14ac:dyDescent="0.2">
      <c r="A12" s="326" t="s">
        <v>2581</v>
      </c>
      <c r="B12" s="328" t="s">
        <v>2654</v>
      </c>
      <c r="C12" s="331" t="str">
        <f>CONCATENATE('HX3.5 Editor NEU'!C372,",",'HX3.5 Editor NEU'!E372,",",'HX3.5 Editor NEU'!G372,",",'HX3.5 Editor NEU'!H372)</f>
        <v>1328,Chorus Wet (Scanner) Level,127,Track</v>
      </c>
      <c r="D12" s="327" t="str">
        <f>CONCATENATE('HX3.5 Editor NEU'!C516,";",'HX3.5 Editor NEU'!E516,";",'HX3.5 Editor NEU'!G516,";",'HX3.5 Editor NEU'!H516)</f>
        <v>1344;PHR Feedback Invert (Live Edit);15;Bits</v>
      </c>
      <c r="E12" s="334" t="str">
        <f>CONCATENATE('HX3.5 Editor NEU'!C872,";",'HX3.5 Editor NEU'!E872,";",'HX3.5 Editor NEU'!G872,";",'HX3.5 Editor NEU'!H872)</f>
        <v>3008;Factor Pedal Drawbar 1;127;Track</v>
      </c>
      <c r="F12" s="325" t="str">
        <f>CONCATENATE('HX3.5 Editor NEU'!C767,",",'HX3.5 Editor NEU'!E767,",",'HX3.5 Editor NEU'!G767,",",'HX3.5 Editor NEU'!H767)</f>
        <v>2807,Mixt DB 10 LSI Sine Gen. Setup, Lvl from Busbar 11,127,Track</v>
      </c>
      <c r="G12" s="334" t="str">
        <f>CONCATENATE('HX3.5 Editor NEU'!C937,",",'HX3.5 Editor NEU'!E937,",",'HX3.5 Editor NEU'!G937,",",'HX3.5 Editor NEU'!H937)</f>
        <v>5008,Analog Input 8 (UPR PL22-9) Function,255,DropDownADC</v>
      </c>
      <c r="H12" s="335" t="str">
        <f>CONCATENATE('HX3.5 Editor NEU'!C1092,",",'HX3.5 Editor NEU'!E1092,",",'HX3.5 Editor NEU'!G1092,",",'HX3.5 Editor NEU'!H1092)</f>
        <v>6008,Enable 'Rotary Fast  ',255,Button</v>
      </c>
      <c r="I12" s="108" t="str">
        <f>CONCATENATE('HX3.5 Editor NEU'!C13,",",'HX3.5 Editor NEU'!E13,",",'HX3.5 Editor NEU'!G13,",",'HX3.5 Editor NEU'!H13)</f>
        <v>1008,DB #8, Upper Drawbar 1,127,Track</v>
      </c>
    </row>
    <row r="13" spans="1:9" x14ac:dyDescent="0.2">
      <c r="A13" s="326" t="s">
        <v>2582</v>
      </c>
      <c r="B13" s="328" t="s">
        <v>2655</v>
      </c>
      <c r="C13" s="331" t="str">
        <f>CONCATENATE('HX3.5 Editor NEU'!C373,",",'HX3.5 Editor NEU'!E373,",",'HX3.5 Editor NEU'!G373,",",'HX3.5 Editor NEU'!H373)</f>
        <v>1329,Modulation @V1,127,Track</v>
      </c>
      <c r="D13" s="327" t="str">
        <f>CONCATENATE('HX3.5 Editor NEU'!C517,";",'HX3.5 Editor NEU'!E517,";",'HX3.5 Editor NEU'!G517,";",'HX3.5 Editor NEU'!H517)</f>
        <v>1345;PHR Ramp Delay (Live Edit);63;Track</v>
      </c>
      <c r="E13" s="334" t="str">
        <f>CONCATENATE('HX3.5 Editor NEU'!C873,";",'HX3.5 Editor NEU'!E873,";",'HX3.5 Editor NEU'!G873,";",'HX3.5 Editor NEU'!H873)</f>
        <v>3009;Factor Pedal Mixture Drawbar 10;127;Track</v>
      </c>
      <c r="F13" s="325" t="str">
        <f>CONCATENATE('HX3.5 Editor NEU'!C768,",",'HX3.5 Editor NEU'!E768,",",'HX3.5 Editor NEU'!G768,",",'HX3.5 Editor NEU'!H768)</f>
        <v>2808,Mixt DB 10 LSI Sine Gen. Setup, Lvl from Busbar 12,127,Track</v>
      </c>
      <c r="G13" s="334" t="str">
        <f>CONCATENATE('HX3.5 Editor NEU'!C938,",",'HX3.5 Editor NEU'!E938,",",'HX3.5 Editor NEU'!G938,",",'HX3.5 Editor NEU'!H938)</f>
        <v>5009,Analog Input 9 (UPR PL22-10) Function,255,DropDownADC</v>
      </c>
      <c r="H13" s="335" t="str">
        <f>CONCATENATE('HX3.5 Editor NEU'!C1093,",",'HX3.5 Editor NEU'!E1093,",",'HX3.5 Editor NEU'!G1093,",",'HX3.5 Editor NEU'!H1093)</f>
        <v>6009,Enable 'Rotary Bypass',255,Button</v>
      </c>
      <c r="I13" s="108" t="str">
        <f>CONCATENATE('HX3.5 Editor NEU'!C14,",",'HX3.5 Editor NEU'!E14,",",'HX3.5 Editor NEU'!G14,",",'HX3.5 Editor NEU'!H14)</f>
        <v>1009,DB #9, Upper Mixture Drawbar 10,127,Track</v>
      </c>
    </row>
    <row r="14" spans="1:9" x14ac:dyDescent="0.2">
      <c r="A14" s="326" t="s">
        <v>2583</v>
      </c>
      <c r="B14" s="328" t="s">
        <v>2656</v>
      </c>
      <c r="C14" s="331" t="str">
        <f>CONCATENATE('HX3.5 Editor NEU'!C374,",",'HX3.5 Editor NEU'!E374,",",'HX3.5 Editor NEU'!G374,",",'HX3.5 Editor NEU'!H374)</f>
        <v>1330,Modulation @C1,127,Track</v>
      </c>
      <c r="D14" s="327" t="str">
        <f>CONCATENATE('HX3.5 Editor NEU'!C518,";",'HX3.5 Editor NEU'!E518,";",'HX3.5 Editor NEU'!G518,";",'HX3.5 Editor NEU'!H518)</f>
        <v>1346;PHR Mod Vari Ph1 (Live Edit);180;Track</v>
      </c>
      <c r="E14" s="334" t="str">
        <f>CONCATENATE('HX3.5 Editor NEU'!C874,";",'HX3.5 Editor NEU'!E874,";",'HX3.5 Editor NEU'!G874,";",'HX3.5 Editor NEU'!H874)</f>
        <v>3010;Factor Pedal Mixture Drawbar 11;127;Track</v>
      </c>
      <c r="F14" s="325" t="str">
        <f>CONCATENATE('HX3.5 Editor NEU'!C769,",",'HX3.5 Editor NEU'!E769,",",'HX3.5 Editor NEU'!G769,",",'HX3.5 Editor NEU'!H769)</f>
        <v>2809,Mixt DB 10 LSI Sine Gen. Setup, Lvl from Busbar 13,127,Track</v>
      </c>
      <c r="G14" s="334" t="str">
        <f>CONCATENATE('HX3.5 Editor NEU'!C939,",",'HX3.5 Editor NEU'!E939,",",'HX3.5 Editor NEU'!G939,",",'HX3.5 Editor NEU'!H939)</f>
        <v>5010,Analog Input 10 (UPR PL22-11) Function,255,DropDownADC</v>
      </c>
      <c r="H14" s="335" t="str">
        <f>CONCATENATE('HX3.5 Editor NEU'!C1094,",",'HX3.5 Editor NEU'!E1094,",",'HX3.5 Editor NEU'!G1094,",",'HX3.5 Editor NEU'!H1094)</f>
        <v>6010,Enable 'Percussion   ',255,Button</v>
      </c>
      <c r="I14" s="108" t="str">
        <f>CONCATENATE('HX3.5 Editor NEU'!C15,",",'HX3.5 Editor NEU'!E15,",",'HX3.5 Editor NEU'!G15,",",'HX3.5 Editor NEU'!H15)</f>
        <v>1010,DB #10, Upper Mixture Drawbar 11,127,Track</v>
      </c>
    </row>
    <row r="15" spans="1:9" x14ac:dyDescent="0.2">
      <c r="A15" s="326" t="s">
        <v>2584</v>
      </c>
      <c r="B15" s="328" t="s">
        <v>2657</v>
      </c>
      <c r="C15" s="331" t="str">
        <f>CONCATENATE('HX3.5 Editor NEU'!C375,",",'HX3.5 Editor NEU'!E375,",",'HX3.5 Editor NEU'!G375,",",'HX3.5 Editor NEU'!H375)</f>
        <v>1331,Modulation @V2,127,Track</v>
      </c>
      <c r="D15" s="327" t="str">
        <f>CONCATENATE('HX3.5 Editor NEU'!C519,";",'HX3.5 Editor NEU'!E519,";",'HX3.5 Editor NEU'!G519,";",'HX3.5 Editor NEU'!H519)</f>
        <v>1347;PHR Mod Vari Ph2 (Live Edit);180;Track</v>
      </c>
      <c r="E15" s="334" t="str">
        <f>CONCATENATE('HX3.5 Editor NEU'!C875,";",'HX3.5 Editor NEU'!E875,";",'HX3.5 Editor NEU'!G875,";",'HX3.5 Editor NEU'!H875)</f>
        <v>3011;Factor Pedal Mixture Drawbar 12;127;Track</v>
      </c>
      <c r="F15" s="325" t="str">
        <f>CONCATENATE('HX3.5 Editor NEU'!C770,",",'HX3.5 Editor NEU'!E770,",",'HX3.5 Editor NEU'!G770,",",'HX3.5 Editor NEU'!H770)</f>
        <v>2810,Mixt DB 10 LSI Sine Gen. Setup, Lvl from Busbar 14,127,Track</v>
      </c>
      <c r="G15" s="334" t="str">
        <f>CONCATENATE('HX3.5 Editor NEU'!C940,",",'HX3.5 Editor NEU'!E940,",",'HX3.5 Editor NEU'!G940,",",'HX3.5 Editor NEU'!H940)</f>
        <v>5011,Analog Input 11 (UPR PL22-12) Function,255,DropDownADC</v>
      </c>
      <c r="H15" s="335" t="str">
        <f>CONCATENATE('HX3.5 Editor NEU'!C1095,",",'HX3.5 Editor NEU'!E1095,",",'HX3.5 Editor NEU'!G1095,",",'HX3.5 Editor NEU'!H1095)</f>
        <v>6011,Enable 'UPR LWR Vibr ',255,Button</v>
      </c>
      <c r="I15" s="108" t="str">
        <f>CONCATENATE('HX3.5 Editor NEU'!C16,",",'HX3.5 Editor NEU'!E16,",",'HX3.5 Editor NEU'!G16,",",'HX3.5 Editor NEU'!H16)</f>
        <v>1011,DB #11, Upper Mixture Drawbar 12,127,Track</v>
      </c>
    </row>
    <row r="16" spans="1:9" x14ac:dyDescent="0.2">
      <c r="A16" s="326" t="s">
        <v>2585</v>
      </c>
      <c r="B16" s="328" t="s">
        <v>2658</v>
      </c>
      <c r="C16" s="331" t="str">
        <f>CONCATENATE('HX3.5 Editor NEU'!C376,",",'HX3.5 Editor NEU'!E376,",",'HX3.5 Editor NEU'!G376,",",'HX3.5 Editor NEU'!H376)</f>
        <v>1332,Modulation @C2,127,Track</v>
      </c>
      <c r="D16" s="327" t="str">
        <f>CONCATENATE('HX3.5 Editor NEU'!C520,";",'HX3.5 Editor NEU'!E520,";",'HX3.5 Editor NEU'!G520,";",'HX3.5 Editor NEU'!H520)</f>
        <v>1348;PHR Mod Vari Ph3 (Live Edit);180;Track</v>
      </c>
      <c r="E16" s="334" t="str">
        <f>CONCATENATE('HX3.5 Editor NEU'!C876,";",'HX3.5 Editor NEU'!E876,";",'HX3.5 Editor NEU'!G876,";",'HX3.5 Editor NEU'!H876)</f>
        <v>#;Pedal Drawbar Factors 16H;0;None</v>
      </c>
      <c r="F16" s="325" t="str">
        <f>CONCATENATE('HX3.5 Editor NEU'!C771,",",'HX3.5 Editor NEU'!E771,",",'HX3.5 Editor NEU'!G771,",",'HX3.5 Editor NEU'!H771)</f>
        <v>2811,Mixt DB 10 LSI Sine Gen. Setup, Lvl from Busbar 15,127,Track</v>
      </c>
      <c r="G16" s="334" t="str">
        <f>CONCATENATE('HX3.5 Editor NEU'!C941,",",'HX3.5 Editor NEU'!E941,",",'HX3.5 Editor NEU'!G941,",",'HX3.5 Editor NEU'!H941)</f>
        <v>5012,Analog Input 12 (LWR PL23-1) Function,255,DropDownADC</v>
      </c>
      <c r="H16" s="335" t="str">
        <f>CONCATENATE('HX3.5 Editor NEU'!C1096,",",'HX3.5 Editor NEU'!E1096,",",'HX3.5 Editor NEU'!G1096,",",'HX3.5 Editor NEU'!H1096)</f>
        <v>6012,Enable 'UPR LWR Vibr ',255,Button</v>
      </c>
      <c r="I16" s="108" t="str">
        <f>CONCATENATE('HX3.5 Editor NEU'!C17,",",'HX3.5 Editor NEU'!E17,",",'HX3.5 Editor NEU'!G17,",",'HX3.5 Editor NEU'!H17)</f>
        <v>#,Upper ADSR,0,None</v>
      </c>
    </row>
    <row r="17" spans="1:9" x14ac:dyDescent="0.2">
      <c r="A17" s="326" t="s">
        <v>2586</v>
      </c>
      <c r="B17" s="328" t="s">
        <v>2659</v>
      </c>
      <c r="C17" s="331" t="str">
        <f>CONCATENATE('HX3.5 Editor NEU'!C377,",",'HX3.5 Editor NEU'!E377,",",'HX3.5 Editor NEU'!G377,",",'HX3.5 Editor NEU'!H377)</f>
        <v>1333,Modulation @V3,127,Track</v>
      </c>
      <c r="D17" s="327" t="str">
        <f>CONCATENATE('HX3.5 Editor NEU'!C521,";",'HX3.5 Editor NEU'!E521,";",'HX3.5 Editor NEU'!G521,";",'HX3.5 Editor NEU'!H521)</f>
        <v>1349;PHR Mod Slow Ph1 (Live Edit);180;Track</v>
      </c>
      <c r="E17" s="334" t="str">
        <f>CONCATENATE('HX3.5 Editor NEU'!C877,";",'HX3.5 Editor NEU'!E877,";",'HX3.5 Editor NEU'!G877,";",'HX3.5 Editor NEU'!H877)</f>
        <v>3100;Factor Pedal Drawbar 16;127;Track</v>
      </c>
      <c r="F17" s="325" t="str">
        <f>CONCATENATE('HX3.5 Editor NEU'!C772,",",'HX3.5 Editor NEU'!E772,",",'HX3.5 Editor NEU'!G772,",",'HX3.5 Editor NEU'!H772)</f>
        <v>#,Mixt Lvl Setup for Drawbar 10, LSI Square Wiring,0,None</v>
      </c>
      <c r="G17" s="334" t="str">
        <f>CONCATENATE('HX3.5 Editor NEU'!C942,",",'HX3.5 Editor NEU'!E942,",",'HX3.5 Editor NEU'!G942,",",'HX3.5 Editor NEU'!H942)</f>
        <v>5013,Analog Input 13 (LWR PL23-2) Function,255,DropDownADC</v>
      </c>
      <c r="H17" s="335" t="str">
        <f>CONCATENATE('HX3.5 Editor NEU'!C1097,",",'HX3.5 Editor NEU'!E1097,",",'HX3.5 Editor NEU'!G1097,",",'HX3.5 Editor NEU'!H1097)</f>
        <v>6013,Enable 'UPR LWR Vibr ',255,Button</v>
      </c>
      <c r="I17" s="108" t="str">
        <f>CONCATENATE('HX3.5 Editor NEU'!C18,",",'HX3.5 Editor NEU'!E18,",",'HX3.5 Editor NEU'!G18,",",'HX3.5 Editor NEU'!H18)</f>
        <v>1048,DB #48, Upper Attack,127,Track</v>
      </c>
    </row>
    <row r="18" spans="1:9" x14ac:dyDescent="0.2">
      <c r="A18" s="326" t="s">
        <v>2587</v>
      </c>
      <c r="B18" s="328" t="s">
        <v>2660</v>
      </c>
      <c r="C18" s="331" t="str">
        <f>CONCATENATE('HX3.5 Editor NEU'!C378,",",'HX3.5 Editor NEU'!E378,",",'HX3.5 Editor NEU'!G378,",",'HX3.5 Editor NEU'!H378)</f>
        <v>1334,Modulation @C3,127,Track</v>
      </c>
      <c r="D18" s="327" t="str">
        <f>CONCATENATE('HX3.5 Editor NEU'!C522,";",'HX3.5 Editor NEU'!E522,";",'HX3.5 Editor NEU'!G522,";",'HX3.5 Editor NEU'!H522)</f>
        <v>1350;PHR Mod Slow Ph2 (Live Edit);180;Track</v>
      </c>
      <c r="E18" s="334" t="str">
        <f>CONCATENATE('HX3.5 Editor NEU'!C878,";",'HX3.5 Editor NEU'!E878,";",'HX3.5 Editor NEU'!G878,";",'HX3.5 Editor NEU'!H878)</f>
        <v>3101;Factor Pedal Drawbar 5 1/3;127;Track</v>
      </c>
      <c r="F18" s="325" t="str">
        <f>CONCATENATE('HX3.5 Editor NEU'!C773,",",'HX3.5 Editor NEU'!E773,",",'HX3.5 Editor NEU'!G773,",",'HX3.5 Editor NEU'!H773)</f>
        <v>2812,Mixt DB 10 LSI SquareG Setup, Lvl from Busbar 10,127,Track</v>
      </c>
      <c r="G18" s="334" t="str">
        <f>CONCATENATE('HX3.5 Editor NEU'!C943,",",'HX3.5 Editor NEU'!E943,",",'HX3.5 Editor NEU'!G943,",",'HX3.5 Editor NEU'!H943)</f>
        <v>5014,Analog Input 14 (LWR PL23-3) Function,255,DropDownADC</v>
      </c>
      <c r="H18" s="335" t="str">
        <f>CONCATENATE('HX3.5 Editor NEU'!C1098,",",'HX3.5 Editor NEU'!E1098,",",'HX3.5 Editor NEU'!G1098,",",'HX3.5 Editor NEU'!H1098)</f>
        <v>6014,Enable 'Phasing Fast ',255,Button</v>
      </c>
      <c r="I18" s="108" t="str">
        <f>CONCATENATE('HX3.5 Editor NEU'!C19,",",'HX3.5 Editor NEU'!E19,",",'HX3.5 Editor NEU'!G19,",",'HX3.5 Editor NEU'!H19)</f>
        <v>1049,DB #49, Upper Decay,127,Track</v>
      </c>
    </row>
    <row r="19" spans="1:9" x14ac:dyDescent="0.2">
      <c r="A19" s="326" t="s">
        <v>2588</v>
      </c>
      <c r="B19" s="328" t="s">
        <v>2661</v>
      </c>
      <c r="C19" s="331" t="str">
        <f>CONCATENATE('HX3.5 Editor NEU'!C379,",",'HX3.5 Editor NEU'!E379,",",'HX3.5 Editor NEU'!G379,",",'HX3.5 Editor NEU'!H379)</f>
        <v>#,ScannerVib Program 0 Setup (B3 default),0,None</v>
      </c>
      <c r="D19" s="327" t="str">
        <f>CONCATENATE('HX3.5 Editor NEU'!C523,";",'HX3.5 Editor NEU'!E523,";",'HX3.5 Editor NEU'!G523,";",'HX3.5 Editor NEU'!H523)</f>
        <v>1351;PHR Mod Slow Ph3 (Live Edit);180;Track</v>
      </c>
      <c r="E19" s="334" t="str">
        <f>CONCATENATE('HX3.5 Editor NEU'!C879,";",'HX3.5 Editor NEU'!E879,";",'HX3.5 Editor NEU'!G879,";",'HX3.5 Editor NEU'!H879)</f>
        <v>3102;Factor Pedal Drawbar 8;127;Track</v>
      </c>
      <c r="F19" s="325" t="str">
        <f>CONCATENATE('HX3.5 Editor NEU'!C774,",",'HX3.5 Editor NEU'!E774,",",'HX3.5 Editor NEU'!G774,",",'HX3.5 Editor NEU'!H774)</f>
        <v>2813,Mixt DB 10 LSI SquareG Setup, Lvl from Busbar 11,127,Track</v>
      </c>
      <c r="G19" s="334" t="str">
        <f>CONCATENATE('HX3.5 Editor NEU'!C944,",",'HX3.5 Editor NEU'!E944,",",'HX3.5 Editor NEU'!G944,",",'HX3.5 Editor NEU'!H944)</f>
        <v>5015,Analog Input 15 (LWR PL23-4) Function,255,DropDownADC</v>
      </c>
      <c r="H19" s="335" t="str">
        <f>CONCATENATE('HX3.5 Editor NEU'!C1099,",",'HX3.5 Editor NEU'!E1099,",",'HX3.5 Editor NEU'!G1099,",",'HX3.5 Editor NEU'!H1099)</f>
        <v>6015,Enable 'Phasing Upper',255,Button</v>
      </c>
      <c r="I19" s="108" t="str">
        <f>CONCATENATE('HX3.5 Editor NEU'!C20,",",'HX3.5 Editor NEU'!E20,",",'HX3.5 Editor NEU'!G20,",",'HX3.5 Editor NEU'!H20)</f>
        <v>1050,DB #50, Upper Sustain,127,Track</v>
      </c>
    </row>
    <row r="20" spans="1:9" x14ac:dyDescent="0.2">
      <c r="A20" s="326" t="s">
        <v>2589</v>
      </c>
      <c r="B20" s="328" t="s">
        <v>2662</v>
      </c>
      <c r="C20" s="331" t="str">
        <f>CONCATENATE('HX3.5 Editor NEU'!C380,",",'HX3.5 Editor NEU'!E380,",",'HX3.5 Editor NEU'!G380,",",'HX3.5 Editor NEU'!H380)</f>
        <v>2200,Pre-Emphasis (Treble Gain),127,Track</v>
      </c>
      <c r="D20" s="327" t="str">
        <f>CONCATENATE('HX3.5 Editor NEU'!C524,";",'HX3.5 Editor NEU'!E524,";",'HX3.5 Editor NEU'!G524,";",'HX3.5 Editor NEU'!H524)</f>
        <v>#;PHR Program 0 Setup (WersiVoice/PHR Default);0;None</v>
      </c>
      <c r="E20" s="334" t="str">
        <f>CONCATENATE('HX3.5 Editor NEU'!C880,";",'HX3.5 Editor NEU'!E880,";",'HX3.5 Editor NEU'!G880,";",'HX3.5 Editor NEU'!H880)</f>
        <v>3103;Factor Pedal Drawbar 4;127;Track</v>
      </c>
      <c r="F20" s="325" t="str">
        <f>CONCATENATE('HX3.5 Editor NEU'!C775,",",'HX3.5 Editor NEU'!E775,",",'HX3.5 Editor NEU'!G775,",",'HX3.5 Editor NEU'!H775)</f>
        <v>2814,Mixt DB 10 LSI SquareG Setup, Lvl from Busbar 12,127,Track</v>
      </c>
      <c r="G20" s="334" t="str">
        <f>CONCATENATE('HX3.5 Editor NEU'!C945,",",'HX3.5 Editor NEU'!E945,",",'HX3.5 Editor NEU'!G945,",",'HX3.5 Editor NEU'!H945)</f>
        <v>5016,Analog Input 16 (LWR PL23-5) Function,255,DropDownADC</v>
      </c>
      <c r="H20" s="335" t="str">
        <f>CONCATENATE('HX3.5 Editor NEU'!C1100,",",'HX3.5 Editor NEU'!E1100,",",'HX3.5 Editor NEU'!G1100,",",'HX3.5 Editor NEU'!H1100)</f>
        <v>6016,Enable 'Phasing Lower',255,Button</v>
      </c>
      <c r="I20" s="108" t="str">
        <f>CONCATENATE('HX3.5 Editor NEU'!C21,",",'HX3.5 Editor NEU'!E21,",",'HX3.5 Editor NEU'!G21,",",'HX3.5 Editor NEU'!H21)</f>
        <v>1051,DB #51, Upper Release,127,Track</v>
      </c>
    </row>
    <row r="21" spans="1:9" x14ac:dyDescent="0.2">
      <c r="A21" s="326" t="s">
        <v>2590</v>
      </c>
      <c r="B21" s="328" t="s">
        <v>2663</v>
      </c>
      <c r="C21" s="331" t="str">
        <f>CONCATENATE('HX3.5 Editor NEU'!C381,",",'HX3.5 Editor NEU'!E381,",",'HX3.5 Editor NEU'!G381,",",'HX3.5 Editor NEU'!H381)</f>
        <v>2201,LC Line Age/AM Amplitude Modulation,127,Track</v>
      </c>
      <c r="D21" s="327" t="str">
        <f>CONCATENATE('HX3.5 Editor NEU'!C525,";",'HX3.5 Editor NEU'!E525,";",'HX3.5 Editor NEU'!G525,";",'HX3.5 Editor NEU'!H525)</f>
        <v>2500;PHR Speed Vari TDA1022 Slow Rotor (Prgm 0);255;Track</v>
      </c>
      <c r="E21" s="334" t="str">
        <f>CONCATENATE('HX3.5 Editor NEU'!C881,";",'HX3.5 Editor NEU'!E881,";",'HX3.5 Editor NEU'!G881,";",'HX3.5 Editor NEU'!H881)</f>
        <v>3104;Factor Pedal Drawbar 2 2/3;127;Track</v>
      </c>
      <c r="F21" s="325" t="str">
        <f>CONCATENATE('HX3.5 Editor NEU'!C776,",",'HX3.5 Editor NEU'!E776,",",'HX3.5 Editor NEU'!G776,",",'HX3.5 Editor NEU'!H776)</f>
        <v>2815,Mixt DB 10 LSI SquareG Setup, Lvl from Busbar 13,127,Track</v>
      </c>
      <c r="G21" s="334" t="str">
        <f>CONCATENATE('HX3.5 Editor NEU'!C946,",",'HX3.5 Editor NEU'!E946,",",'HX3.5 Editor NEU'!G946,",",'HX3.5 Editor NEU'!H946)</f>
        <v>5017,Analog Input 17 (LWR PL23-6) Function,255,DropDownADC</v>
      </c>
      <c r="H21" s="335" t="str">
        <f>CONCATENATE('HX3.5 Editor NEU'!C1101,",",'HX3.5 Editor NEU'!E1101,",",'HX3.5 Editor NEU'!G1101,",",'HX3.5 Editor NEU'!H1101)</f>
        <v>6017,Enable 'Reverb Prgm  ',255,Button</v>
      </c>
      <c r="I21" s="108" t="str">
        <f>CONCATENATE('HX3.5 Editor NEU'!C22,",",'HX3.5 Editor NEU'!E22,",",'HX3.5 Editor NEU'!G22,",",'HX3.5 Editor NEU'!H22)</f>
        <v>1052,DB #52, Upper ADSR Harmonic Decay,127,Track</v>
      </c>
    </row>
    <row r="22" spans="1:9" x14ac:dyDescent="0.2">
      <c r="A22" s="326" t="s">
        <v>2591</v>
      </c>
      <c r="B22" s="328" t="s">
        <v>2664</v>
      </c>
      <c r="C22" s="331" t="str">
        <f>CONCATENATE('HX3.5 Editor NEU'!C382,",",'HX3.5 Editor NEU'!E382,",",'HX3.5 Editor NEU'!G382,",",'HX3.5 Editor NEU'!H382)</f>
        <v>2202,LC Line Feedback,127,Track</v>
      </c>
      <c r="D22" s="327" t="str">
        <f>CONCATENATE('HX3.5 Editor NEU'!C526,";",'HX3.5 Editor NEU'!E526,";",'HX3.5 Editor NEU'!G526,";",'HX3.5 Editor NEU'!H526)</f>
        <v>2501;PHR Speed Vari TDA1022 Fast Rotor (Prgm 0);255;Track</v>
      </c>
      <c r="E22" s="334" t="str">
        <f>CONCATENATE('HX3.5 Editor NEU'!C882,";",'HX3.5 Editor NEU'!E882,";",'HX3.5 Editor NEU'!G882,";",'HX3.5 Editor NEU'!H882)</f>
        <v>3105;Factor Pedal Drawbar 2;127;Track</v>
      </c>
      <c r="F22" s="325" t="str">
        <f>CONCATENATE('HX3.5 Editor NEU'!C777,",",'HX3.5 Editor NEU'!E777,",",'HX3.5 Editor NEU'!G777,",",'HX3.5 Editor NEU'!H777)</f>
        <v>2816,Mixt DB 10 LSI SquareG Setup, Lvl from Busbar 14,127,Track</v>
      </c>
      <c r="G22" s="334" t="str">
        <f>CONCATENATE('HX3.5 Editor NEU'!C947,",",'HX3.5 Editor NEU'!E947,",",'HX3.5 Editor NEU'!G947,",",'HX3.5 Editor NEU'!H947)</f>
        <v>5018,Analog Input 18 (LWR PL23-7) Function,255,DropDownADC</v>
      </c>
      <c r="H22" s="335" t="str">
        <f>CONCATENATE('HX3.5 Editor NEU'!C1102,",",'HX3.5 Editor NEU'!E1102,",",'HX3.5 Editor NEU'!G1102,",",'HX3.5 Editor NEU'!H1102)</f>
        <v>6018,Enable 'Organ Preconf',255,Button</v>
      </c>
      <c r="I22" s="108" t="str">
        <f>CONCATENATE('HX3.5 Editor NEU'!C23,",",'HX3.5 Editor NEU'!E23,",",'HX3.5 Editor NEU'!G23,",",'HX3.5 Editor NEU'!H23)</f>
        <v>#,Upper GM Synth,0,None</v>
      </c>
    </row>
    <row r="23" spans="1:9" x14ac:dyDescent="0.2">
      <c r="A23" s="326" t="s">
        <v>2592</v>
      </c>
      <c r="B23" s="328" t="s">
        <v>2665</v>
      </c>
      <c r="C23" s="331" t="str">
        <f>CONCATENATE('HX3.5 Editor NEU'!C383,",",'HX3.5 Editor NEU'!E383,",",'HX3.5 Editor NEU'!G383,",",'HX3.5 Editor NEU'!H383)</f>
        <v>2203,LC Line Reflection,127,Track</v>
      </c>
      <c r="D23" s="327" t="str">
        <f>CONCATENATE('HX3.5 Editor NEU'!C527,";",'HX3.5 Editor NEU'!E527,";",'HX3.5 Editor NEU'!G527,";",'HX3.5 Editor NEU'!H527)</f>
        <v>2502;PHR Speed Slow TDA1022 (Progam 0);255;Track</v>
      </c>
      <c r="E23" s="334" t="str">
        <f>CONCATENATE('HX3.5 Editor NEU'!C883,";",'HX3.5 Editor NEU'!E883,";",'HX3.5 Editor NEU'!G883,";",'HX3.5 Editor NEU'!H883)</f>
        <v>3106;Factor Pedal Drawbar 1 3/5;127;Track</v>
      </c>
      <c r="F23" s="325" t="str">
        <f>CONCATENATE('HX3.5 Editor NEU'!C778,",",'HX3.5 Editor NEU'!E778,",",'HX3.5 Editor NEU'!G778,",",'HX3.5 Editor NEU'!H778)</f>
        <v>2817,Mixt DB 10 LSI SquareG Setup, Lvl from Busbar 15,127,Track</v>
      </c>
      <c r="G23" s="334" t="str">
        <f>CONCATENATE('HX3.5 Editor NEU'!C948,",",'HX3.5 Editor NEU'!E948,",",'HX3.5 Editor NEU'!G948,",",'HX3.5 Editor NEU'!H948)</f>
        <v>5019,Analog Input 19 (LWR PL23-8) Function,255,DropDownADC</v>
      </c>
      <c r="H23" s="335" t="str">
        <f>CONCATENATE('HX3.5 Editor NEU'!C1103,",",'HX3.5 Editor NEU'!E1103,",",'HX3.5 Editor NEU'!G1103,",",'HX3.5 Editor NEU'!H1103)</f>
        <v>6019,Enable 'TG Tuning    ',255,Button</v>
      </c>
      <c r="I23" s="108" t="str">
        <f>CONCATENATE('HX3.5 Editor NEU'!C24,",",'HX3.5 Editor NEU'!E24,",",'HX3.5 Editor NEU'!G24,",",'HX3.5 Editor NEU'!H24)</f>
        <v>1224,Upper GM Layer 1 Voice,127,Numeric</v>
      </c>
    </row>
    <row r="24" spans="1:9" x14ac:dyDescent="0.2">
      <c r="A24" s="326" t="s">
        <v>2593</v>
      </c>
      <c r="B24" s="328" t="s">
        <v>2666</v>
      </c>
      <c r="C24" s="331" t="str">
        <f>CONCATENATE('HX3.5 Editor NEU'!C384,",",'HX3.5 Editor NEU'!E384,",",'HX3.5 Editor NEU'!G384,",",'HX3.5 Editor NEU'!H384)</f>
        <v>2204,LC Line Response Cutoff Frequency,127,Track</v>
      </c>
      <c r="D24" s="327" t="str">
        <f>CONCATENATE('HX3.5 Editor NEU'!C528,";",'HX3.5 Editor NEU'!E528,";",'HX3.5 Editor NEU'!G528,";",'HX3.5 Editor NEU'!H528)</f>
        <v>2503;PHR Feedback (Progam 0);255;Track</v>
      </c>
      <c r="E24" s="334" t="str">
        <f>CONCATENATE('HX3.5 Editor NEU'!C884,";",'HX3.5 Editor NEU'!E884,";",'HX3.5 Editor NEU'!G884,";",'HX3.5 Editor NEU'!H884)</f>
        <v>3107;Factor Pedal Drawbar 1 1/3;127;Track</v>
      </c>
      <c r="F24" s="325" t="str">
        <f>CONCATENATE('HX3.5 Editor NEU'!C779,",",'HX3.5 Editor NEU'!E779,",",'HX3.5 Editor NEU'!G779,",",'HX3.5 Editor NEU'!H779)</f>
        <v>#,Mixt Lvl Setup for Drawbar 10, Single Note Wiring,0,None</v>
      </c>
      <c r="G24" s="334" t="str">
        <f>CONCATENATE('HX3.5 Editor NEU'!C949,",",'HX3.5 Editor NEU'!E949,",",'HX3.5 Editor NEU'!G949,",",'HX3.5 Editor NEU'!H949)</f>
        <v>5020,Analog Input 20 (LWR PL23-9) Function,255,DropDownADC</v>
      </c>
      <c r="H24" s="335" t="str">
        <f>CONCATENATE('HX3.5 Editor NEU'!C1104,",",'HX3.5 Editor NEU'!E1104,",",'HX3.5 Editor NEU'!G1104,",",'HX3.5 Editor NEU'!H1104)</f>
        <v>6020,Enable 'MIDI Transpos',255,Button</v>
      </c>
      <c r="I24" s="108" t="str">
        <f>CONCATENATE('HX3.5 Editor NEU'!C25,",",'HX3.5 Editor NEU'!E25,",",'HX3.5 Editor NEU'!G25,",",'HX3.5 Editor NEU'!H25)</f>
        <v>1225,Upper GM Layer 1 Level,127,Track</v>
      </c>
    </row>
    <row r="25" spans="1:9" x14ac:dyDescent="0.2">
      <c r="A25" s="326" t="s">
        <v>2594</v>
      </c>
      <c r="B25" s="328" t="s">
        <v>2667</v>
      </c>
      <c r="C25" s="331" t="str">
        <f>CONCATENATE('HX3.5 Editor NEU'!C385,",",'HX3.5 Editor NEU'!E385,",",'HX3.5 Editor NEU'!G385,",",'HX3.5 Editor NEU'!H385)</f>
        <v>2205,LC PhaseLk/Line Cutoff Shelving Level,127,Track</v>
      </c>
      <c r="D25" s="327" t="str">
        <f>CONCATENATE('HX3.5 Editor NEU'!C529,";",'HX3.5 Editor NEU'!E529,";",'HX3.5 Editor NEU'!G529,";",'HX3.5 Editor NEU'!H529)</f>
        <v>2504;PHR Level Ph1 (Progam 0);255;Track</v>
      </c>
      <c r="E25" s="334" t="str">
        <f>CONCATENATE('HX3.5 Editor NEU'!C885,";",'HX3.5 Editor NEU'!E885,";",'HX3.5 Editor NEU'!G885,";",'HX3.5 Editor NEU'!H885)</f>
        <v>3108;Factor Pedal Drawbar 1;127;Track</v>
      </c>
      <c r="F25" s="325" t="str">
        <f>CONCATENATE('HX3.5 Editor NEU'!C780,",",'HX3.5 Editor NEU'!E780,",",'HX3.5 Editor NEU'!G780,",",'HX3.5 Editor NEU'!H780)</f>
        <v>2818,Mixt DB 10 SingleNoteG Setup, Level from Busbar 10,127,Track</v>
      </c>
      <c r="G25" s="334" t="str">
        <f>CONCATENATE('HX3.5 Editor NEU'!C950,",",'HX3.5 Editor NEU'!E950,",",'HX3.5 Editor NEU'!G950,",",'HX3.5 Editor NEU'!H950)</f>
        <v>5021,Analog Input 21 (LWR PL23-10) Function,255,DropDownADC</v>
      </c>
      <c r="H25" s="335" t="str">
        <f>CONCATENATE('HX3.5 Editor NEU'!C1105,",",'HX3.5 Editor NEU'!E1105,",",'HX3.5 Editor NEU'!G1105,",",'HX3.5 Editor NEU'!H1105)</f>
        <v>6021,Enable 'LED Dimmer   ',255,Button</v>
      </c>
      <c r="I25" s="108" t="str">
        <f>CONCATENATE('HX3.5 Editor NEU'!C26,",",'HX3.5 Editor NEU'!E26,",",'HX3.5 Editor NEU'!G26,",",'HX3.5 Editor NEU'!H26)</f>
        <v>1226,Upper GM Layer 1 Harmonic,5,Numeric</v>
      </c>
    </row>
    <row r="26" spans="1:9" x14ac:dyDescent="0.2">
      <c r="A26" s="326" t="s">
        <v>2595</v>
      </c>
      <c r="B26" s="328" t="s">
        <v>2668</v>
      </c>
      <c r="C26" s="331" t="str">
        <f>CONCATENATE('HX3.5 Editor NEU'!C386,",",'HX3.5 Editor NEU'!E386,",",'HX3.5 Editor NEU'!G386,",",'HX3.5 Editor NEU'!H386)</f>
        <v>2206,Scanner Gearing (Vib Frequ),127,Track</v>
      </c>
      <c r="D26" s="327" t="str">
        <f>CONCATENATE('HX3.5 Editor NEU'!C530,";",'HX3.5 Editor NEU'!E530,";",'HX3.5 Editor NEU'!G530,";",'HX3.5 Editor NEU'!H530)</f>
        <v>2505;PHR Level Ph2 (Progam 0);255;Track</v>
      </c>
      <c r="E26" s="334" t="str">
        <f>CONCATENATE('HX3.5 Editor NEU'!C886,";",'HX3.5 Editor NEU'!E886,";",'HX3.5 Editor NEU'!G886,";",'HX3.5 Editor NEU'!H886)</f>
        <v>3109;Factor Pedal Mixture Drawbar 10;127;Track</v>
      </c>
      <c r="F26" s="325" t="str">
        <f>CONCATENATE('HX3.5 Editor NEU'!C781,",",'HX3.5 Editor NEU'!E781,",",'HX3.5 Editor NEU'!G781,",",'HX3.5 Editor NEU'!H781)</f>
        <v>2819,Mixt DB 10 SingleNoteG Setup, Level from Busbar 11,127,Track</v>
      </c>
      <c r="G26" s="334" t="str">
        <f>CONCATENATE('HX3.5 Editor NEU'!C951,",",'HX3.5 Editor NEU'!E951,",",'HX3.5 Editor NEU'!G951,",",'HX3.5 Editor NEU'!H951)</f>
        <v>5022,Analog Input 22 (LWR PL23-11) Function,255,DropDownADC</v>
      </c>
      <c r="H26" s="335" t="str">
        <f>CONCATENATE('HX3.5 Editor NEU'!C1106,",",'HX3.5 Editor NEU'!E1106,",",'HX3.5 Editor NEU'!G1106,",",'HX3.5 Editor NEU'!H1106)</f>
        <v>6022,Enable 'SD File Exec ',255,Button</v>
      </c>
      <c r="I26" s="108" t="str">
        <f>CONCATENATE('HX3.5 Editor NEU'!C27,",",'HX3.5 Editor NEU'!E27,",",'HX3.5 Editor NEU'!G27,",",'HX3.5 Editor NEU'!H27)</f>
        <v>1227,Upper GM Layer 2 Voice,127,Track</v>
      </c>
    </row>
    <row r="27" spans="1:9" x14ac:dyDescent="0.2">
      <c r="A27" s="326" t="s">
        <v>2596</v>
      </c>
      <c r="B27" s="328" t="s">
        <v>2669</v>
      </c>
      <c r="C27" s="331" t="str">
        <f>CONCATENATE('HX3.5 Editor NEU'!C387,",",'HX3.5 Editor NEU'!E387,",",'HX3.5 Editor NEU'!G387,",",'HX3.5 Editor NEU'!H387)</f>
        <v>2207,Chorus Dry (Bypass) Level,127,Track</v>
      </c>
      <c r="D27" s="327" t="str">
        <f>CONCATENATE('HX3.5 Editor NEU'!C531,";",'HX3.5 Editor NEU'!E531,";",'HX3.5 Editor NEU'!G531,";",'HX3.5 Editor NEU'!H531)</f>
        <v>2506;PHR Level Ph3 (Progam 0);255;Track</v>
      </c>
      <c r="E27" s="334" t="str">
        <f>CONCATENATE('HX3.5 Editor NEU'!C887,";",'HX3.5 Editor NEU'!E887,";",'HX3.5 Editor NEU'!G887,";",'HX3.5 Editor NEU'!H887)</f>
        <v>3110;Factor Pedal Mixture Drawbar 11;127;Track</v>
      </c>
      <c r="F27" s="325" t="str">
        <f>CONCATENATE('HX3.5 Editor NEU'!C782,",",'HX3.5 Editor NEU'!E782,",",'HX3.5 Editor NEU'!G782,",",'HX3.5 Editor NEU'!H782)</f>
        <v>2820,Mixt DB 10 SingleNoteG Setup, Level from Busbar 12,127,Track</v>
      </c>
      <c r="G27" s="334" t="str">
        <f>CONCATENATE('HX3.5 Editor NEU'!C952,",",'HX3.5 Editor NEU'!E952,",",'HX3.5 Editor NEU'!G952,",",'HX3.5 Editor NEU'!H952)</f>
        <v>5023,Analog Input 23 (LWR PL23-12) Function,255,DropDownADC</v>
      </c>
      <c r="H27" s="335" t="str">
        <f>CONCATENATE('HX3.5 Editor NEU'!C1107,",",'HX3.5 Editor NEU'!E1107,",",'HX3.5 Editor NEU'!G1107,",",'HX3.5 Editor NEU'!H1107)</f>
        <v>6023,Enable 'WiFi Init Def',255,Button</v>
      </c>
      <c r="I27" s="108" t="str">
        <f>CONCATENATE('HX3.5 Editor NEU'!C28,",",'HX3.5 Editor NEU'!E28,",",'HX3.5 Editor NEU'!G28,",",'HX3.5 Editor NEU'!H28)</f>
        <v>1228,Upper GM Layer 2 Level,127,Numeric</v>
      </c>
    </row>
    <row r="28" spans="1:9" x14ac:dyDescent="0.2">
      <c r="A28" s="326" t="s">
        <v>2597</v>
      </c>
      <c r="B28" s="328" t="s">
        <v>2670</v>
      </c>
      <c r="C28" s="331" t="str">
        <f>CONCATENATE('HX3.5 Editor NEU'!C388,",",'HX3.5 Editor NEU'!E388,",",'HX3.5 Editor NEU'!G388,",",'HX3.5 Editor NEU'!H388)</f>
        <v>2208,Chorus Wet (Scanner) Level,127,Track</v>
      </c>
      <c r="D28" s="327" t="str">
        <f>CONCATENATE('HX3.5 Editor NEU'!C532,";",'HX3.5 Editor NEU'!E532,";",'HX3.5 Editor NEU'!G532,";",'HX3.5 Editor NEU'!H532)</f>
        <v>2507;PHR Level Dry (Progam 0);255;Track</v>
      </c>
      <c r="E28" s="334" t="str">
        <f>CONCATENATE('HX3.5 Editor NEU'!C888,";",'HX3.5 Editor NEU'!E888,";",'HX3.5 Editor NEU'!G888,";",'HX3.5 Editor NEU'!H888)</f>
        <v>3111;Factor Pedal Mixture Drawbar 12;127;Track</v>
      </c>
      <c r="F28" s="325" t="str">
        <f>CONCATENATE('HX3.5 Editor NEU'!C783,",",'HX3.5 Editor NEU'!E783,",",'HX3.5 Editor NEU'!G783,",",'HX3.5 Editor NEU'!H783)</f>
        <v>2821,Mixt DB 10 SingleNoteG Setup, Level from Busbar 13,127,Track</v>
      </c>
      <c r="G28" s="334" t="str">
        <f>CONCATENATE('HX3.5 Editor NEU'!C953,",",'HX3.5 Editor NEU'!E953,",",'HX3.5 Editor NEU'!G953,",",'HX3.5 Editor NEU'!H953)</f>
        <v>#,Analog MPX Input Assignment/Remap,0,None</v>
      </c>
      <c r="H28" s="335" t="str">
        <f>CONCATENATE('HX3.5 Editor NEU'!C1108,",",'HX3.5 Editor NEU'!E1108,",",'HX3.5 Editor NEU'!G1108,",",'HX3.5 Editor NEU'!H1108)</f>
        <v>6024,Enable 'UpperDB 16   ',255,Button</v>
      </c>
      <c r="I28" s="108" t="str">
        <f>CONCATENATE('HX3.5 Editor NEU'!C29,",",'HX3.5 Editor NEU'!E29,",",'HX3.5 Editor NEU'!G29,",",'HX3.5 Editor NEU'!H29)</f>
        <v>1229,Upper GM Layer 2 Harmonic,5,Numeric</v>
      </c>
    </row>
    <row r="29" spans="1:9" x14ac:dyDescent="0.2">
      <c r="A29" s="326" t="s">
        <v>2598</v>
      </c>
      <c r="B29" s="328" t="s">
        <v>2671</v>
      </c>
      <c r="C29" s="331" t="str">
        <f>CONCATENATE('HX3.5 Editor NEU'!C389,",",'HX3.5 Editor NEU'!E389,",",'HX3.5 Editor NEU'!G389,",",'HX3.5 Editor NEU'!H389)</f>
        <v>2209,Modulation @V1,127,Track</v>
      </c>
      <c r="D29" s="327" t="str">
        <f>CONCATENATE('HX3.5 Editor NEU'!C533,";",'HX3.5 Editor NEU'!E533,";",'HX3.5 Editor NEU'!G533,";",'HX3.5 Editor NEU'!H533)</f>
        <v>2508;PHR Feedback Invert (Progam 0);255;Bits</v>
      </c>
      <c r="E29" s="334" t="str">
        <f>CONCATENATE('HX3.5 Editor NEU'!C889,";",'HX3.5 Editor NEU'!E889,";",'HX3.5 Editor NEU'!G889,";",'HX3.5 Editor NEU'!H889)</f>
        <v>#;Pedal Drawbar Factors 8;0;None</v>
      </c>
      <c r="F29" s="325" t="str">
        <f>CONCATENATE('HX3.5 Editor NEU'!C784,",",'HX3.5 Editor NEU'!E784,",",'HX3.5 Editor NEU'!G784,",",'HX3.5 Editor NEU'!H784)</f>
        <v>2822,Mixt DB 10 SingleNoteG Setup, Level from Busbar 14,127,Track</v>
      </c>
      <c r="G29" s="334" t="str">
        <f>CONCATENATE('HX3.5 Editor NEU'!C954,",",'HX3.5 Editor NEU'!E954,",",'HX3.5 Editor NEU'!G954,",",'HX3.5 Editor NEU'!H954)</f>
        <v>5024,MPX Input 0 Function,255,DropDownADC</v>
      </c>
      <c r="H29" s="335" t="str">
        <f>CONCATENATE('HX3.5 Editor NEU'!C1109,",",'HX3.5 Editor NEU'!E1109,",",'HX3.5 Editor NEU'!G1109,",",'HX3.5 Editor NEU'!H1109)</f>
        <v>6025,Enable 'UpperDB 5 1/3',255,Button</v>
      </c>
      <c r="I29" s="108" t="str">
        <f>CONCATENATE('HX3.5 Editor NEU'!C30,",",'HX3.5 Editor NEU'!E30,",",'HX3.5 Editor NEU'!G30,",",'HX3.5 Editor NEU'!H30)</f>
        <v>1230,Upper GM Layer 2 Detune,15,Track</v>
      </c>
    </row>
    <row r="30" spans="1:9" x14ac:dyDescent="0.2">
      <c r="A30" s="326" t="s">
        <v>2599</v>
      </c>
      <c r="B30" s="328" t="s">
        <v>2672</v>
      </c>
      <c r="C30" s="331" t="str">
        <f>CONCATENATE('HX3.5 Editor NEU'!C390,",",'HX3.5 Editor NEU'!E390,",",'HX3.5 Editor NEU'!G390,",",'HX3.5 Editor NEU'!H390)</f>
        <v>2210,Modulation @C1,127,Track</v>
      </c>
      <c r="D30" s="327" t="str">
        <f>CONCATENATE('HX3.5 Editor NEU'!C534,";",'HX3.5 Editor NEU'!E534,";",'HX3.5 Editor NEU'!G534,";",'HX3.5 Editor NEU'!H534)</f>
        <v>2509;PHR Ramp Delay (Progam 0);63;Track</v>
      </c>
      <c r="E30" s="334" t="str">
        <f>CONCATENATE('HX3.5 Editor NEU'!C890,";",'HX3.5 Editor NEU'!E890,";",'HX3.5 Editor NEU'!G890,";",'HX3.5 Editor NEU'!H890)</f>
        <v>3202;Factor Pedal Drawbar 8;127;Track</v>
      </c>
      <c r="F30" s="325" t="str">
        <f>CONCATENATE('HX3.5 Editor NEU'!C785,",",'HX3.5 Editor NEU'!E785,",",'HX3.5 Editor NEU'!G785,",",'HX3.5 Editor NEU'!H785)</f>
        <v>2823,Mixt DB 10 SingleNoteG Setup, Level from Busbar 15,127,Track</v>
      </c>
      <c r="G30" s="334" t="str">
        <f>CONCATENATE('HX3.5 Editor NEU'!C955,",",'HX3.5 Editor NEU'!E955,",",'HX3.5 Editor NEU'!G955,",",'HX3.5 Editor NEU'!H955)</f>
        <v>5025,MPX Input 1 Function,255,DropDownADC</v>
      </c>
      <c r="H30" s="335" t="str">
        <f>CONCATENATE('HX3.5 Editor NEU'!C1110,",",'HX3.5 Editor NEU'!E1110,",",'HX3.5 Editor NEU'!G1110,",",'HX3.5 Editor NEU'!H1110)</f>
        <v>6026,Enable 'UpperDB 8    ',255,Button</v>
      </c>
      <c r="I30" s="108" t="str">
        <f>CONCATENATE('HX3.5 Editor NEU'!C31,",",'HX3.5 Editor NEU'!E31,",",'HX3.5 Editor NEU'!G31,",",'HX3.5 Editor NEU'!H31)</f>
        <v>#,Upper Electronic Gating Percussion Drawbars,0,None</v>
      </c>
    </row>
    <row r="31" spans="1:9" x14ac:dyDescent="0.2">
      <c r="A31" s="326" t="s">
        <v>2600</v>
      </c>
      <c r="B31" s="328" t="s">
        <v>2673</v>
      </c>
      <c r="C31" s="331" t="str">
        <f>CONCATENATE('HX3.5 Editor NEU'!C391,",",'HX3.5 Editor NEU'!E391,",",'HX3.5 Editor NEU'!G391,",",'HX3.5 Editor NEU'!H391)</f>
        <v>2211,Modulation @V2,127,Track</v>
      </c>
      <c r="D31" s="327" t="str">
        <f>CONCATENATE('HX3.5 Editor NEU'!C535,";",'HX3.5 Editor NEU'!E535,";",'HX3.5 Editor NEU'!G535,";",'HX3.5 Editor NEU'!H535)</f>
        <v>2510;PHR Mod Vari Ph1 (Progam 0);255;Track</v>
      </c>
      <c r="E31" s="334" t="str">
        <f>CONCATENATE('HX3.5 Editor NEU'!C891,";",'HX3.5 Editor NEU'!E891,";",'HX3.5 Editor NEU'!G891,";",'HX3.5 Editor NEU'!H891)</f>
        <v>3203;Factor Pedal Drawbar 4;127;Track</v>
      </c>
      <c r="F31" s="325" t="str">
        <f>CONCATENATE('HX3.5 Editor NEU'!C786,",",'HX3.5 Editor NEU'!E786,",",'HX3.5 Editor NEU'!G786,",",'HX3.5 Editor NEU'!H786)</f>
        <v>#,Mixt Lvl Setup for Drawbar 10, Combo Wiring,0,None</v>
      </c>
      <c r="G31" s="334" t="str">
        <f>CONCATENATE('HX3.5 Editor NEU'!C956,",",'HX3.5 Editor NEU'!E956,",",'HX3.5 Editor NEU'!G956,",",'HX3.5 Editor NEU'!H956)</f>
        <v>5026,MPX Input 2 Function,255,DropDownADC</v>
      </c>
      <c r="H31" s="335" t="str">
        <f>CONCATENATE('HX3.5 Editor NEU'!C1111,",",'HX3.5 Editor NEU'!E1111,",",'HX3.5 Editor NEU'!G1111,",",'HX3.5 Editor NEU'!H1111)</f>
        <v>6027,Enable 'UpperDB 4    ',255,Button</v>
      </c>
      <c r="I31" s="108" t="str">
        <f>CONCATENATE('HX3.5 Editor NEU'!C32,",",'HX3.5 Editor NEU'!E32,",",'HX3.5 Editor NEU'!G32,",",'HX3.5 Editor NEU'!H32)</f>
        <v>1096,DB #96, Upper Env/Perc Drawbar 16,127,Track</v>
      </c>
    </row>
    <row r="32" spans="1:9" x14ac:dyDescent="0.2">
      <c r="A32" s="326" t="s">
        <v>2601</v>
      </c>
      <c r="B32" s="328" t="s">
        <v>2674</v>
      </c>
      <c r="C32" s="331" t="str">
        <f>CONCATENATE('HX3.5 Editor NEU'!C392,",",'HX3.5 Editor NEU'!E392,",",'HX3.5 Editor NEU'!G392,",",'HX3.5 Editor NEU'!H392)</f>
        <v>2212,Modulation @C2,127,Track</v>
      </c>
      <c r="D32" s="327" t="str">
        <f>CONCATENATE('HX3.5 Editor NEU'!C536,";",'HX3.5 Editor NEU'!E536,";",'HX3.5 Editor NEU'!G536,";",'HX3.5 Editor NEU'!H536)</f>
        <v>2511;PHR Mod Vari Ph2 (Progam 0);255;Track</v>
      </c>
      <c r="E32" s="334" t="str">
        <f>CONCATENATE('HX3.5 Editor NEU'!C892,";",'HX3.5 Editor NEU'!E892,";",'HX3.5 Editor NEU'!G892,";",'HX3.5 Editor NEU'!H892)</f>
        <v>3204;Factor Pedal Drawbar 2 2/3;127;Track</v>
      </c>
      <c r="F32" s="325" t="str">
        <f>CONCATENATE('HX3.5 Editor NEU'!C787,",",'HX3.5 Editor NEU'!E787,",",'HX3.5 Editor NEU'!G787,",",'HX3.5 Editor NEU'!H787)</f>
        <v>2824,Mixt DB 10 Combo Setup, Level from Busbar 10,127,Track</v>
      </c>
      <c r="G32" s="334" t="str">
        <f>CONCATENATE('HX3.5 Editor NEU'!C957,",",'HX3.5 Editor NEU'!E957,",",'HX3.5 Editor NEU'!G957,",",'HX3.5 Editor NEU'!H957)</f>
        <v>5027,MPX Input 3 Function,255,DropDownADC</v>
      </c>
      <c r="H32" s="335" t="str">
        <f>CONCATENATE('HX3.5 Editor NEU'!C1112,",",'HX3.5 Editor NEU'!E1112,",",'HX3.5 Editor NEU'!G1112,",",'HX3.5 Editor NEU'!H1112)</f>
        <v>6028,Enable 'UpperDB 2 2/3',255,Button</v>
      </c>
      <c r="I32" s="108" t="str">
        <f>CONCATENATE('HX3.5 Editor NEU'!C33,",",'HX3.5 Editor NEU'!E33,",",'HX3.5 Editor NEU'!G33,",",'HX3.5 Editor NEU'!H33)</f>
        <v>1097,DB #97, Upper Env/Perc Drawbar 5 1/3,127,Track</v>
      </c>
    </row>
    <row r="33" spans="1:9" x14ac:dyDescent="0.2">
      <c r="A33" s="326" t="s">
        <v>2602</v>
      </c>
      <c r="B33" s="328" t="s">
        <v>2675</v>
      </c>
      <c r="C33" s="331" t="str">
        <f>CONCATENATE('HX3.5 Editor NEU'!C393,",",'HX3.5 Editor NEU'!E393,",",'HX3.5 Editor NEU'!G393,",",'HX3.5 Editor NEU'!H393)</f>
        <v>2213,Modulation @V3,127,Track</v>
      </c>
      <c r="D33" s="327" t="str">
        <f>CONCATENATE('HX3.5 Editor NEU'!C537,";",'HX3.5 Editor NEU'!E537,";",'HX3.5 Editor NEU'!G537,";",'HX3.5 Editor NEU'!H537)</f>
        <v>2512;PHR Mod Vari Ph3 (Progam 0);255;Track</v>
      </c>
      <c r="E33" s="334" t="str">
        <f>CONCATENATE('HX3.5 Editor NEU'!C893,";",'HX3.5 Editor NEU'!E893,";",'HX3.5 Editor NEU'!G893,";",'HX3.5 Editor NEU'!H893)</f>
        <v>3205;Factor Pedal Drawbar 2;127;Track</v>
      </c>
      <c r="F33" s="325" t="str">
        <f>CONCATENATE('HX3.5 Editor NEU'!C788,",",'HX3.5 Editor NEU'!E788,",",'HX3.5 Editor NEU'!G788,",",'HX3.5 Editor NEU'!H788)</f>
        <v>2825,Mixt DB 10 Combo Setup, Level from Busbar 11,127,Track</v>
      </c>
      <c r="G33" s="334" t="str">
        <f>CONCATENATE('HX3.5 Editor NEU'!C958,",",'HX3.5 Editor NEU'!E958,",",'HX3.5 Editor NEU'!G958,",",'HX3.5 Editor NEU'!H958)</f>
        <v>5028,MPX Input 4 Function,255,DropDownADC</v>
      </c>
      <c r="H33" s="335" t="str">
        <f>CONCATENATE('HX3.5 Editor NEU'!C1113,",",'HX3.5 Editor NEU'!E1113,",",'HX3.5 Editor NEU'!G1113,",",'HX3.5 Editor NEU'!H1113)</f>
        <v>6029,Enable 'UpperDB 2    ',255,Button</v>
      </c>
      <c r="I33" s="108" t="str">
        <f>CONCATENATE('HX3.5 Editor NEU'!C34,",",'HX3.5 Editor NEU'!E34,",",'HX3.5 Editor NEU'!G34,",",'HX3.5 Editor NEU'!H34)</f>
        <v>1098,DB #98, Upper Env/Perc Drawbar 8,127,Track</v>
      </c>
    </row>
    <row r="34" spans="1:9" x14ac:dyDescent="0.2">
      <c r="A34" s="326" t="s">
        <v>2603</v>
      </c>
      <c r="B34" s="328" t="s">
        <v>2676</v>
      </c>
      <c r="C34" s="331" t="str">
        <f>CONCATENATE('HX3.5 Editor NEU'!C394,",",'HX3.5 Editor NEU'!E394,",",'HX3.5 Editor NEU'!G394,",",'HX3.5 Editor NEU'!H394)</f>
        <v>2214,Modulation @C3,127,Track</v>
      </c>
      <c r="D34" s="327" t="str">
        <f>CONCATENATE('HX3.5 Editor NEU'!C538,";",'HX3.5 Editor NEU'!E538,";",'HX3.5 Editor NEU'!G538,";",'HX3.5 Editor NEU'!H538)</f>
        <v>2513;PHR Mod Slow Ph1 (Progam 0);255;Track</v>
      </c>
      <c r="E34" s="334" t="str">
        <f>CONCATENATE('HX3.5 Editor NEU'!C894,";",'HX3.5 Editor NEU'!E894,";",'HX3.5 Editor NEU'!G894,";",'HX3.5 Editor NEU'!H894)</f>
        <v>3206;Factor Pedal Drawbar 1 3/5;127;Track</v>
      </c>
      <c r="F34" s="325" t="str">
        <f>CONCATENATE('HX3.5 Editor NEU'!C789,",",'HX3.5 Editor NEU'!E789,",",'HX3.5 Editor NEU'!G789,",",'HX3.5 Editor NEU'!H789)</f>
        <v>2826,Mixt DB 10 Combo Setup, Level from Busbar 12,127,Track</v>
      </c>
      <c r="G34" s="334" t="str">
        <f>CONCATENATE('HX3.5 Editor NEU'!C959,",",'HX3.5 Editor NEU'!E959,",",'HX3.5 Editor NEU'!G959,",",'HX3.5 Editor NEU'!H959)</f>
        <v>5029,MPX Input 5 Function,255,DropDownADC</v>
      </c>
      <c r="H34" s="335" t="str">
        <f>CONCATENATE('HX3.5 Editor NEU'!C1114,",",'HX3.5 Editor NEU'!E1114,",",'HX3.5 Editor NEU'!G1114,",",'HX3.5 Editor NEU'!H1114)</f>
        <v>6030,Enable 'UpperDB 1 3/5',255,Button</v>
      </c>
      <c r="I34" s="108" t="str">
        <f>CONCATENATE('HX3.5 Editor NEU'!C35,",",'HX3.5 Editor NEU'!E35,",",'HX3.5 Editor NEU'!G35,",",'HX3.5 Editor NEU'!H35)</f>
        <v>1099,DB #99, Upper Env/Perc Drawbar 4,127,Track</v>
      </c>
    </row>
    <row r="35" spans="1:9" x14ac:dyDescent="0.2">
      <c r="A35" s="326" t="s">
        <v>2604</v>
      </c>
      <c r="B35" s="328" t="s">
        <v>2677</v>
      </c>
      <c r="C35" s="331" t="str">
        <f>CONCATENATE('HX3.5 Editor NEU'!C395,",",'HX3.5 Editor NEU'!E395,",",'HX3.5 Editor NEU'!G395,",",'HX3.5 Editor NEU'!H395)</f>
        <v>#,ScannerVib Program 1 Setup (B3 old),0,None</v>
      </c>
      <c r="D35" s="327" t="str">
        <f>CONCATENATE('HX3.5 Editor NEU'!C539,";",'HX3.5 Editor NEU'!E539,";",'HX3.5 Editor NEU'!G539,";",'HX3.5 Editor NEU'!H539)</f>
        <v>2514;PHR Mod Slow Ph2 (Progam 0);255;Track</v>
      </c>
      <c r="E35" s="334" t="str">
        <f>CONCATENATE('HX3.5 Editor NEU'!C895,";",'HX3.5 Editor NEU'!E895,";",'HX3.5 Editor NEU'!G895,";",'HX3.5 Editor NEU'!H895)</f>
        <v>3207;Factor Pedal Drawbar 1 1/3;127;Track</v>
      </c>
      <c r="F35" s="325" t="str">
        <f>CONCATENATE('HX3.5 Editor NEU'!C790,",",'HX3.5 Editor NEU'!E790,",",'HX3.5 Editor NEU'!G790,",",'HX3.5 Editor NEU'!H790)</f>
        <v>2827,Mixt DB 10 Combo Setup, Level from Busbar 13,127,Track</v>
      </c>
      <c r="G35" s="334" t="str">
        <f>CONCATENATE('HX3.5 Editor NEU'!C960,",",'HX3.5 Editor NEU'!E960,",",'HX3.5 Editor NEU'!G960,",",'HX3.5 Editor NEU'!H960)</f>
        <v>5030,MPX Input 6 Function,255,DropDownADC</v>
      </c>
      <c r="H35" s="335" t="str">
        <f>CONCATENATE('HX3.5 Editor NEU'!C1115,",",'HX3.5 Editor NEU'!E1115,",",'HX3.5 Editor NEU'!G1115,",",'HX3.5 Editor NEU'!H1115)</f>
        <v>6031,Enable 'UpperDB 1 1/3',255,Button</v>
      </c>
      <c r="I35" s="108" t="str">
        <f>CONCATENATE('HX3.5 Editor NEU'!C36,",",'HX3.5 Editor NEU'!E36,",",'HX3.5 Editor NEU'!G36,",",'HX3.5 Editor NEU'!H36)</f>
        <v>1100,DB #100, Upper Env/Perc Drawbar 2 2/3,127,Track</v>
      </c>
    </row>
    <row r="36" spans="1:9" x14ac:dyDescent="0.2">
      <c r="A36" s="326" t="s">
        <v>2605</v>
      </c>
      <c r="B36" s="328" t="s">
        <v>2678</v>
      </c>
      <c r="C36" s="331" t="str">
        <f>CONCATENATE('HX3.5 Editor NEU'!C396,",",'HX3.5 Editor NEU'!E396,",",'HX3.5 Editor NEU'!G396,",",'HX3.5 Editor NEU'!H396)</f>
        <v>2216,Pre-Emphasis (Treble Gain),127,Track</v>
      </c>
      <c r="D36" s="327" t="str">
        <f>CONCATENATE('HX3.5 Editor NEU'!C540,";",'HX3.5 Editor NEU'!E540,";",'HX3.5 Editor NEU'!G540,";",'HX3.5 Editor NEU'!H540)</f>
        <v>2515;PHR Mod Slow Ph3 (Progam 0);255;Track</v>
      </c>
      <c r="E36" s="334" t="str">
        <f>CONCATENATE('HX3.5 Editor NEU'!C896,";",'HX3.5 Editor NEU'!E896,";",'HX3.5 Editor NEU'!G896,";",'HX3.5 Editor NEU'!H896)</f>
        <v>3208;Factor Pedal Drawbar 1;127;Track</v>
      </c>
      <c r="F36" s="325" t="str">
        <f>CONCATENATE('HX3.5 Editor NEU'!C791,",",'HX3.5 Editor NEU'!E791,",",'HX3.5 Editor NEU'!G791,",",'HX3.5 Editor NEU'!H791)</f>
        <v>2828,Mixt DB 10 Combo Setup, Level from Busbar 14,127,Track</v>
      </c>
      <c r="G36" s="334" t="str">
        <f>CONCATENATE('HX3.5 Editor NEU'!C961,",",'HX3.5 Editor NEU'!E961,",",'HX3.5 Editor NEU'!G961,",",'HX3.5 Editor NEU'!H961)</f>
        <v>5031,MPX Input 7 Function,255,DropDownADC</v>
      </c>
      <c r="H36" s="335" t="str">
        <f>CONCATENATE('HX3.5 Editor NEU'!C1116,",",'HX3.5 Editor NEU'!E1116,",",'HX3.5 Editor NEU'!G1116,",",'HX3.5 Editor NEU'!H1116)</f>
        <v>6032,Enable 'UpperDB 1    ',255,Button</v>
      </c>
      <c r="I36" s="108" t="str">
        <f>CONCATENATE('HX3.5 Editor NEU'!C37,",",'HX3.5 Editor NEU'!E37,",",'HX3.5 Editor NEU'!G37,",",'HX3.5 Editor NEU'!H37)</f>
        <v>1101,DB #101, Upper Env/Perc Drawbar 2,127,Track</v>
      </c>
    </row>
    <row r="37" spans="1:9" x14ac:dyDescent="0.2">
      <c r="A37" s="326" t="s">
        <v>2606</v>
      </c>
      <c r="B37" s="328" t="s">
        <v>2679</v>
      </c>
      <c r="C37" s="331" t="str">
        <f>CONCATENATE('HX3.5 Editor NEU'!C397,",",'HX3.5 Editor NEU'!E397,",",'HX3.5 Editor NEU'!G397,",",'HX3.5 Editor NEU'!H397)</f>
        <v>2217,LC Line Age/AM Amplitude Modulation,127,Track</v>
      </c>
      <c r="D37" s="327" t="str">
        <f>CONCATENATE('HX3.5 Editor NEU'!C541,";",'HX3.5 Editor NEU'!E541,";",'HX3.5 Editor NEU'!G541,";",'HX3.5 Editor NEU'!H541)</f>
        <v>#;PHR Program 1 Setup (not used);0;None</v>
      </c>
      <c r="E37" s="334" t="str">
        <f>CONCATENATE('HX3.5 Editor NEU'!C897,";",'HX3.5 Editor NEU'!E897,";",'HX3.5 Editor NEU'!G897,";",'HX3.5 Editor NEU'!H897)</f>
        <v>3209;Factor Pedal Mixture Drawbar 10;127;Track</v>
      </c>
      <c r="F37" s="325" t="str">
        <f>CONCATENATE('HX3.5 Editor NEU'!C792,",",'HX3.5 Editor NEU'!E792,",",'HX3.5 Editor NEU'!G792,",",'HX3.5 Editor NEU'!H792)</f>
        <v>2829,Mixt DB 10 Combo Setup, Level from Busbar 15,127,Track</v>
      </c>
      <c r="G37" s="334" t="str">
        <f>CONCATENATE('HX3.5 Editor NEU'!C962,",",'HX3.5 Editor NEU'!E962,",",'HX3.5 Editor NEU'!G962,",",'HX3.5 Editor NEU'!H962)</f>
        <v>5032,MPX Input 8 Function,255,DropDownADC</v>
      </c>
      <c r="H37" s="335" t="str">
        <f>CONCATENATE('HX3.5 Editor NEU'!C1117,",",'HX3.5 Editor NEU'!E1117,",",'HX3.5 Editor NEU'!G1117,",",'HX3.5 Editor NEU'!H1117)</f>
        <v>6033,Enable 'UpperDB Mix 1',255,Button</v>
      </c>
      <c r="I37" s="108" t="str">
        <f>CONCATENATE('HX3.5 Editor NEU'!C38,",",'HX3.5 Editor NEU'!E38,",",'HX3.5 Editor NEU'!G38,",",'HX3.5 Editor NEU'!H38)</f>
        <v>1102,DB #102, Upper Env/Perc Drawbar 1 3/5,127,Track</v>
      </c>
    </row>
    <row r="38" spans="1:9" x14ac:dyDescent="0.2">
      <c r="A38" s="326" t="s">
        <v>2607</v>
      </c>
      <c r="B38" s="328" t="s">
        <v>2680</v>
      </c>
      <c r="C38" s="331" t="str">
        <f>CONCATENATE('HX3.5 Editor NEU'!C398,",",'HX3.5 Editor NEU'!E398,",",'HX3.5 Editor NEU'!G398,",",'HX3.5 Editor NEU'!H398)</f>
        <v>2218,LC Line Feedback,127,Track</v>
      </c>
      <c r="D38" s="327" t="str">
        <f>CONCATENATE('HX3.5 Editor NEU'!C542,";",'HX3.5 Editor NEU'!E542,";",'HX3.5 Editor NEU'!G542,";",'HX3.5 Editor NEU'!H542)</f>
        <v>2516;PHR Speed Vari TDA1022 Slow Rotor (Prgm 1);255;Track</v>
      </c>
      <c r="E38" s="334" t="str">
        <f>CONCATENATE('HX3.5 Editor NEU'!C898,";",'HX3.5 Editor NEU'!E898,";",'HX3.5 Editor NEU'!G898,";",'HX3.5 Editor NEU'!H898)</f>
        <v>3210;Factor Pedal Mixture Drawbar 11;127;Track</v>
      </c>
      <c r="F38" s="325" t="str">
        <f>CONCATENATE('HX3.5 Editor NEU'!C793,",",'HX3.5 Editor NEU'!E793,",",'HX3.5 Editor NEU'!G793,",",'HX3.5 Editor NEU'!H793)</f>
        <v>#,Mixt Lvl Setup for Drawbar 11, H100 Wiring,0,None</v>
      </c>
      <c r="G38" s="334" t="str">
        <f>CONCATENATE('HX3.5 Editor NEU'!C963,",",'HX3.5 Editor NEU'!E963,",",'HX3.5 Editor NEU'!G963,",",'HX3.5 Editor NEU'!H963)</f>
        <v>5033,MPX Input 9 Function,255,DropDownADC</v>
      </c>
      <c r="H38" s="335" t="str">
        <f>CONCATENATE('HX3.5 Editor NEU'!C1118,",",'HX3.5 Editor NEU'!E1118,",",'HX3.5 Editor NEU'!G1118,",",'HX3.5 Editor NEU'!H1118)</f>
        <v>6034,Enable 'UpperDB Mix 2',255,Button</v>
      </c>
      <c r="I38" s="108" t="str">
        <f>CONCATENATE('HX3.5 Editor NEU'!C39,",",'HX3.5 Editor NEU'!E39,",",'HX3.5 Editor NEU'!G39,",",'HX3.5 Editor NEU'!H39)</f>
        <v>1103,DB #103, Upper Env/Perc Drawbar 1 1/3,127,Track</v>
      </c>
    </row>
    <row r="39" spans="1:9" x14ac:dyDescent="0.2">
      <c r="A39" s="326" t="s">
        <v>2608</v>
      </c>
      <c r="B39" s="328" t="s">
        <v>2681</v>
      </c>
      <c r="C39" s="331" t="str">
        <f>CONCATENATE('HX3.5 Editor NEU'!C399,",",'HX3.5 Editor NEU'!E399,",",'HX3.5 Editor NEU'!G399,",",'HX3.5 Editor NEU'!H399)</f>
        <v>2219,LC Line Reflection,127,Track</v>
      </c>
      <c r="D39" s="327" t="str">
        <f>CONCATENATE('HX3.5 Editor NEU'!C543,";",'HX3.5 Editor NEU'!E543,";",'HX3.5 Editor NEU'!G543,";",'HX3.5 Editor NEU'!H543)</f>
        <v>2517;PHR Speed Vari TDA1022 Fast Rotor (Prgm 1);255;Track</v>
      </c>
      <c r="E39" s="334" t="str">
        <f>CONCATENATE('HX3.5 Editor NEU'!C899,";",'HX3.5 Editor NEU'!E899,";",'HX3.5 Editor NEU'!G899,";",'HX3.5 Editor NEU'!H899)</f>
        <v>3211;Factor Pedal Mixture Drawbar 12;127;Track</v>
      </c>
      <c r="F39" s="325" t="str">
        <f>CONCATENATE('HX3.5 Editor NEU'!C794,",",'HX3.5 Editor NEU'!E794,",",'HX3.5 Editor NEU'!G794,",",'HX3.5 Editor NEU'!H794)</f>
        <v>2830,Mixt DB 11 Hammond Setup, Lvl from Busbar 10,127,Track</v>
      </c>
      <c r="G39" s="334" t="str">
        <f>CONCATENATE('HX3.5 Editor NEU'!C964,",",'HX3.5 Editor NEU'!E964,",",'HX3.5 Editor NEU'!G964,",",'HX3.5 Editor NEU'!H964)</f>
        <v>5034,MPX Input 10 Function,255,DropDownADC</v>
      </c>
      <c r="H39" s="335" t="str">
        <f>CONCATENATE('HX3.5 Editor NEU'!C1119,",",'HX3.5 Editor NEU'!E1119,",",'HX3.5 Editor NEU'!G1119,",",'HX3.5 Editor NEU'!H1119)</f>
        <v>6035,Enable 'UpperDB Mix 3',255,Button</v>
      </c>
      <c r="I39" s="108" t="str">
        <f>CONCATENATE('HX3.5 Editor NEU'!C40,",",'HX3.5 Editor NEU'!E40,",",'HX3.5 Editor NEU'!G40,",",'HX3.5 Editor NEU'!H40)</f>
        <v>1104,DB #104, Upper Env/Perc Drawbar 1,127,Track</v>
      </c>
    </row>
    <row r="40" spans="1:9" x14ac:dyDescent="0.2">
      <c r="A40" s="326" t="s">
        <v>2609</v>
      </c>
      <c r="B40" s="328" t="s">
        <v>2682</v>
      </c>
      <c r="C40" s="331" t="str">
        <f>CONCATENATE('HX3.5 Editor NEU'!C400,",",'HX3.5 Editor NEU'!E400,",",'HX3.5 Editor NEU'!G400,",",'HX3.5 Editor NEU'!H400)</f>
        <v>2220,LC Line Response Cutoff Frequency,127,Track</v>
      </c>
      <c r="D40" s="327" t="str">
        <f>CONCATENATE('HX3.5 Editor NEU'!C544,";",'HX3.5 Editor NEU'!E544,";",'HX3.5 Editor NEU'!G544,";",'HX3.5 Editor NEU'!H544)</f>
        <v>2518;PHR Speed Slow TDA1022 (Progam 1);255;Track</v>
      </c>
      <c r="E40" s="334" t="str">
        <f>CONCATENATE('HX3.5 Editor NEU'!C900,";",'HX3.5 Editor NEU'!E900,";",'HX3.5 Editor NEU'!G900,";",'HX3.5 Editor NEU'!H900)</f>
        <v>#;Pedal Drawbar Factors 8H;0;None</v>
      </c>
      <c r="F40" s="325" t="str">
        <f>CONCATENATE('HX3.5 Editor NEU'!C795,",",'HX3.5 Editor NEU'!E795,",",'HX3.5 Editor NEU'!G795,",",'HX3.5 Editor NEU'!H795)</f>
        <v>2831,Mixt DB 11 Hammond Setup, Lvl from Busbar 11,127,Track</v>
      </c>
      <c r="G40" s="334" t="str">
        <f>CONCATENATE('HX3.5 Editor NEU'!C965,",",'HX3.5 Editor NEU'!E965,",",'HX3.5 Editor NEU'!G965,",",'HX3.5 Editor NEU'!H965)</f>
        <v>5035,MPX Input 11 Function,255,DropDownADC</v>
      </c>
      <c r="H40" s="335" t="str">
        <f>CONCATENATE('HX3.5 Editor NEU'!C1120,",",'HX3.5 Editor NEU'!E1120,",",'HX3.5 Editor NEU'!G1120,",",'HX3.5 Editor NEU'!H1120)</f>
        <v>6036,Enable 'Upper Attack ',255,Button</v>
      </c>
      <c r="I40" s="108" t="str">
        <f>CONCATENATE('HX3.5 Editor NEU'!C41,",",'HX3.5 Editor NEU'!E41,",",'HX3.5 Editor NEU'!G41,",",'HX3.5 Editor NEU'!H41)</f>
        <v>1105,DB #105, Upper Env/Perc Mixture Drawbar 10,127,Track</v>
      </c>
    </row>
    <row r="41" spans="1:9" x14ac:dyDescent="0.2">
      <c r="A41" s="326" t="s">
        <v>2610</v>
      </c>
      <c r="B41" s="328" t="s">
        <v>2683</v>
      </c>
      <c r="C41" s="331" t="str">
        <f>CONCATENATE('HX3.5 Editor NEU'!C401,",",'HX3.5 Editor NEU'!E401,",",'HX3.5 Editor NEU'!G401,",",'HX3.5 Editor NEU'!H401)</f>
        <v>2221,LC PhaseLk/Line Cutoff Shelving Level,127,Track</v>
      </c>
      <c r="D41" s="327" t="str">
        <f>CONCATENATE('HX3.5 Editor NEU'!C545,";",'HX3.5 Editor NEU'!E545,";",'HX3.5 Editor NEU'!G545,";",'HX3.5 Editor NEU'!H545)</f>
        <v>2519;PHR Feedback (Progam 1);255;Track</v>
      </c>
      <c r="E41" s="334" t="str">
        <f>CONCATENATE('HX3.5 Editor NEU'!C901,";",'HX3.5 Editor NEU'!E901,";",'HX3.5 Editor NEU'!G901,";",'HX3.5 Editor NEU'!H901)</f>
        <v>3302;Factor Pedal Drawbar 8;127;Track</v>
      </c>
      <c r="F41" s="325" t="str">
        <f>CONCATENATE('HX3.5 Editor NEU'!C796,",",'HX3.5 Editor NEU'!E796,",",'HX3.5 Editor NEU'!G796,",",'HX3.5 Editor NEU'!H796)</f>
        <v>2832,Mixt DB 11 Hammond Setup, Lvl from Busbar 12,127,Track</v>
      </c>
      <c r="G41" s="334" t="str">
        <f>CONCATENATE('HX3.5 Editor NEU'!C966,",",'HX3.5 Editor NEU'!E966,",",'HX3.5 Editor NEU'!G966,",",'HX3.5 Editor NEU'!H966)</f>
        <v>5036,MPX Input 12 Function,255,DropDownADC</v>
      </c>
      <c r="H41" s="335" t="str">
        <f>CONCATENATE('HX3.5 Editor NEU'!C1121,",",'HX3.5 Editor NEU'!E1121,",",'HX3.5 Editor NEU'!G1121,",",'HX3.5 Editor NEU'!H1121)</f>
        <v>6037,Enable 'Upper Decay  ',255,Button</v>
      </c>
      <c r="I41" s="108" t="str">
        <f>CONCATENATE('HX3.5 Editor NEU'!C42,",",'HX3.5 Editor NEU'!E42,",",'HX3.5 Editor NEU'!G42,",",'HX3.5 Editor NEU'!H42)</f>
        <v>1106,DB #106, Upper Env/Perc Mixture Drawbar 11,127,Track</v>
      </c>
    </row>
    <row r="42" spans="1:9" x14ac:dyDescent="0.2">
      <c r="A42" s="326" t="s">
        <v>2611</v>
      </c>
      <c r="B42" s="328" t="s">
        <v>2684</v>
      </c>
      <c r="C42" s="331" t="str">
        <f>CONCATENATE('HX3.5 Editor NEU'!C402,",",'HX3.5 Editor NEU'!E402,",",'HX3.5 Editor NEU'!G402,",",'HX3.5 Editor NEU'!H402)</f>
        <v>2222,Scanner Gearing (Vib Frequ),127,Track</v>
      </c>
      <c r="D42" s="327" t="str">
        <f>CONCATENATE('HX3.5 Editor NEU'!C546,";",'HX3.5 Editor NEU'!E546,";",'HX3.5 Editor NEU'!G546,";",'HX3.5 Editor NEU'!H546)</f>
        <v>2520;PHR Level Ph1 (Progam 1);255;Track</v>
      </c>
      <c r="E42" s="334" t="str">
        <f>CONCATENATE('HX3.5 Editor NEU'!C902,";",'HX3.5 Editor NEU'!E902,";",'HX3.5 Editor NEU'!G902,";",'HX3.5 Editor NEU'!H902)</f>
        <v>3303;Factor Pedal Drawbar 4;127;Track</v>
      </c>
      <c r="F42" s="325" t="str">
        <f>CONCATENATE('HX3.5 Editor NEU'!C797,",",'HX3.5 Editor NEU'!E797,",",'HX3.5 Editor NEU'!G797,",",'HX3.5 Editor NEU'!H797)</f>
        <v>2833,Mixt DB 11 Hammond Setup, Lvl from Busbar 13,127,Track</v>
      </c>
      <c r="G42" s="334" t="str">
        <f>CONCATENATE('HX3.5 Editor NEU'!C967,",",'HX3.5 Editor NEU'!E967,",",'HX3.5 Editor NEU'!G967,",",'HX3.5 Editor NEU'!H967)</f>
        <v>5037,MPX Input 13 Function,255,DropDownADC</v>
      </c>
      <c r="H42" s="335" t="str">
        <f>CONCATENATE('HX3.5 Editor NEU'!C1122,",",'HX3.5 Editor NEU'!E1122,",",'HX3.5 Editor NEU'!G1122,",",'HX3.5 Editor NEU'!H1122)</f>
        <v>6038,Enable 'Upper Sustain',255,Button</v>
      </c>
      <c r="I42" s="108" t="str">
        <f>CONCATENATE('HX3.5 Editor NEU'!C43,",",'HX3.5 Editor NEU'!E43,",",'HX3.5 Editor NEU'!G43,",",'HX3.5 Editor NEU'!H43)</f>
        <v>1107,DB #107, Upper Env/Perc Mixture Drawbar 12,127,Track</v>
      </c>
    </row>
    <row r="43" spans="1:9" x14ac:dyDescent="0.2">
      <c r="A43" s="326" t="s">
        <v>2612</v>
      </c>
      <c r="B43" s="328" t="s">
        <v>2685</v>
      </c>
      <c r="C43" s="331" t="str">
        <f>CONCATENATE('HX3.5 Editor NEU'!C403,",",'HX3.5 Editor NEU'!E403,",",'HX3.5 Editor NEU'!G403,",",'HX3.5 Editor NEU'!H403)</f>
        <v>2223,Chorus Dry (Bypass) Level,127,Track</v>
      </c>
      <c r="D43" s="327" t="str">
        <f>CONCATENATE('HX3.5 Editor NEU'!C547,";",'HX3.5 Editor NEU'!E547,";",'HX3.5 Editor NEU'!G547,";",'HX3.5 Editor NEU'!H547)</f>
        <v>2521;PHR Level Ph2 (Progam 1);255;Track</v>
      </c>
      <c r="E43" s="334" t="str">
        <f>CONCATENATE('HX3.5 Editor NEU'!C903,";",'HX3.5 Editor NEU'!E903,";",'HX3.5 Editor NEU'!G903,";",'HX3.5 Editor NEU'!H903)</f>
        <v>3304;Factor Pedal Drawbar 2 2/3;127;Track</v>
      </c>
      <c r="F43" s="325" t="str">
        <f>CONCATENATE('HX3.5 Editor NEU'!C798,",",'HX3.5 Editor NEU'!E798,",",'HX3.5 Editor NEU'!G798,",",'HX3.5 Editor NEU'!H798)</f>
        <v>2834,Mixt DB 11 Hammond Setup, Lvl from Busbar 14,127,Track</v>
      </c>
      <c r="G43" s="334" t="str">
        <f>CONCATENATE('HX3.5 Editor NEU'!C968,",",'HX3.5 Editor NEU'!E968,",",'HX3.5 Editor NEU'!G968,",",'HX3.5 Editor NEU'!H968)</f>
        <v>5038,MPX Input 14 Function,255,DropDownADC</v>
      </c>
      <c r="H43" s="335" t="str">
        <f>CONCATENATE('HX3.5 Editor NEU'!C1123,",",'HX3.5 Editor NEU'!E1123,",",'HX3.5 Editor NEU'!G1123,",",'HX3.5 Editor NEU'!H1123)</f>
        <v>6039,Enable 'Upper Release',255,Button</v>
      </c>
      <c r="I43" s="108" t="str">
        <f>CONCATENATE('HX3.5 Editor NEU'!C44,",",'HX3.5 Editor NEU'!E44,",",'HX3.5 Editor NEU'!G44,",",'HX3.5 Editor NEU'!H44)</f>
        <v>#,Lower Drawbars,0,None</v>
      </c>
    </row>
    <row r="44" spans="1:9" x14ac:dyDescent="0.2">
      <c r="A44" s="326" t="s">
        <v>2613</v>
      </c>
      <c r="B44" s="328" t="s">
        <v>2686</v>
      </c>
      <c r="C44" s="331" t="str">
        <f>CONCATENATE('HX3.5 Editor NEU'!C404,",",'HX3.5 Editor NEU'!E404,",",'HX3.5 Editor NEU'!G404,",",'HX3.5 Editor NEU'!H404)</f>
        <v>2224,Chorus Wet (Scanner) Level,127,Track</v>
      </c>
      <c r="D44" s="327" t="str">
        <f>CONCATENATE('HX3.5 Editor NEU'!C548,";",'HX3.5 Editor NEU'!E548,";",'HX3.5 Editor NEU'!G548,";",'HX3.5 Editor NEU'!H548)</f>
        <v>2522;PHR Level Ph3 (Progam 1);255;Track</v>
      </c>
      <c r="E44" s="334" t="str">
        <f>CONCATENATE('HX3.5 Editor NEU'!C904,";",'HX3.5 Editor NEU'!E904,";",'HX3.5 Editor NEU'!G904,";",'HX3.5 Editor NEU'!H904)</f>
        <v>3305;Factor Pedal Drawbar 2;127;Track</v>
      </c>
      <c r="F44" s="325" t="str">
        <f>CONCATENATE('HX3.5 Editor NEU'!C799,",",'HX3.5 Editor NEU'!E799,",",'HX3.5 Editor NEU'!G799,",",'HX3.5 Editor NEU'!H799)</f>
        <v>2835,Mixt DB 11 Hammond Setup, Lvl from Busbar 15,127,Track</v>
      </c>
      <c r="G44" s="334" t="str">
        <f>CONCATENATE('HX3.5 Editor NEU'!C969,",",'HX3.5 Editor NEU'!E969,",",'HX3.5 Editor NEU'!G969,",",'HX3.5 Editor NEU'!H969)</f>
        <v>5039,MPX Input 15 Function,255,DropDownADC</v>
      </c>
      <c r="H44" s="335" t="str">
        <f>CONCATENATE('HX3.5 Editor NEU'!C1124,",",'HX3.5 Editor NEU'!E1124,",",'HX3.5 Editor NEU'!G1124,",",'HX3.5 Editor NEU'!H1124)</f>
        <v>6040,Enable 'UpperADSR Hrm',255,Button</v>
      </c>
      <c r="I44" s="108" t="str">
        <f>CONCATENATE('HX3.5 Editor NEU'!C45,",",'HX3.5 Editor NEU'!E45,",",'HX3.5 Editor NEU'!G45,",",'HX3.5 Editor NEU'!H45)</f>
        <v>1016,DB #16, Lower Drawbar 16,127,Track</v>
      </c>
    </row>
    <row r="45" spans="1:9" x14ac:dyDescent="0.2">
      <c r="A45" s="326" t="s">
        <v>2614</v>
      </c>
      <c r="B45" s="328" t="s">
        <v>2687</v>
      </c>
      <c r="C45" s="331" t="str">
        <f>CONCATENATE('HX3.5 Editor NEU'!C405,",",'HX3.5 Editor NEU'!E405,",",'HX3.5 Editor NEU'!G405,",",'HX3.5 Editor NEU'!H405)</f>
        <v>2225,Modulation @V1,127,Track</v>
      </c>
      <c r="D45" s="327" t="str">
        <f>CONCATENATE('HX3.5 Editor NEU'!C549,";",'HX3.5 Editor NEU'!E549,";",'HX3.5 Editor NEU'!G549,";",'HX3.5 Editor NEU'!H549)</f>
        <v>2523;PHR Level Dry (Progam 1);255;Track</v>
      </c>
      <c r="E45" s="334" t="str">
        <f>CONCATENATE('HX3.5 Editor NEU'!C905,";",'HX3.5 Editor NEU'!E905,";",'HX3.5 Editor NEU'!G905,";",'HX3.5 Editor NEU'!H905)</f>
        <v>3306;Factor Pedal Drawbar 1 3/5;127;Track</v>
      </c>
      <c r="F45" s="325" t="str">
        <f>CONCATENATE('HX3.5 Editor NEU'!C800,",",'HX3.5 Editor NEU'!E800,",",'HX3.5 Editor NEU'!G800,",",'HX3.5 Editor NEU'!H800)</f>
        <v>#,Mixt Lvl Setup for Drawbar 11, LSI Sine Wiring,0,None</v>
      </c>
      <c r="G45" s="334" t="str">
        <f>CONCATENATE('HX3.5 Editor NEU'!C970,",",'HX3.5 Editor NEU'!E970,",",'HX3.5 Editor NEU'!G970,",",'HX3.5 Editor NEU'!H970)</f>
        <v>5040,MPX Input 16 Function,255,DropDownADC</v>
      </c>
      <c r="H45" s="335" t="str">
        <f>CONCATENATE('HX3.5 Editor NEU'!C1125,",",'HX3.5 Editor NEU'!E1125,",",'HX3.5 Editor NEU'!G1125,",",'HX3.5 Editor NEU'!H1125)</f>
        <v>6041,Enable 'H100 HarpSust',255,Button</v>
      </c>
      <c r="I45" s="108" t="str">
        <f>CONCATENATE('HX3.5 Editor NEU'!C46,",",'HX3.5 Editor NEU'!E46,",",'HX3.5 Editor NEU'!G46,",",'HX3.5 Editor NEU'!H46)</f>
        <v>1017,DB #17, Lower Drawbar 5 1/3,127,Track</v>
      </c>
    </row>
    <row r="46" spans="1:9" x14ac:dyDescent="0.2">
      <c r="A46" s="326" t="s">
        <v>2615</v>
      </c>
      <c r="B46" s="328" t="s">
        <v>2688</v>
      </c>
      <c r="C46" s="331" t="str">
        <f>CONCATENATE('HX3.5 Editor NEU'!C406,",",'HX3.5 Editor NEU'!E406,",",'HX3.5 Editor NEU'!G406,",",'HX3.5 Editor NEU'!H406)</f>
        <v>2226,Modulation @C1,127,Track</v>
      </c>
      <c r="D46" s="327" t="str">
        <f>CONCATENATE('HX3.5 Editor NEU'!C550,";",'HX3.5 Editor NEU'!E550,";",'HX3.5 Editor NEU'!G550,";",'HX3.5 Editor NEU'!H550)</f>
        <v>2524;PHR Feedback Invert (Progam 1);255;Bits</v>
      </c>
      <c r="E46" s="334" t="str">
        <f>CONCATENATE('HX3.5 Editor NEU'!C906,";",'HX3.5 Editor NEU'!E906,";",'HX3.5 Editor NEU'!G906,";",'HX3.5 Editor NEU'!H906)</f>
        <v>3307;Factor Pedal Drawbar 1 1/3;127;Track</v>
      </c>
      <c r="F46" s="325" t="str">
        <f>CONCATENATE('HX3.5 Editor NEU'!C801,",",'HX3.5 Editor NEU'!E801,",",'HX3.5 Editor NEU'!G801,",",'HX3.5 Editor NEU'!H801)</f>
        <v>2836,Mixt DB 11 LSI SineGen Setup, Lvl from Busbar 10,127,Track</v>
      </c>
      <c r="G46" s="334" t="str">
        <f>CONCATENATE('HX3.5 Editor NEU'!C971,",",'HX3.5 Editor NEU'!E971,",",'HX3.5 Editor NEU'!G971,",",'HX3.5 Editor NEU'!H971)</f>
        <v>5041,MPX Input 17 Function,255,DropDownADC</v>
      </c>
      <c r="H46" s="335" t="str">
        <f>CONCATENATE('HX3.5 Editor NEU'!C1126,",",'HX3.5 Editor NEU'!E1126,",",'HX3.5 Editor NEU'!G1126,",",'HX3.5 Editor NEU'!H1126)</f>
        <v>6042,Enable 'H100 2ndVoice',255,Button</v>
      </c>
      <c r="I46" s="108" t="str">
        <f>CONCATENATE('HX3.5 Editor NEU'!C47,",",'HX3.5 Editor NEU'!E47,",",'HX3.5 Editor NEU'!G47,",",'HX3.5 Editor NEU'!H47)</f>
        <v>1018,DB #18, Lower Drawbar 8,127,Track</v>
      </c>
    </row>
    <row r="47" spans="1:9" x14ac:dyDescent="0.2">
      <c r="A47" s="326" t="s">
        <v>2616</v>
      </c>
      <c r="B47" s="328" t="s">
        <v>2689</v>
      </c>
      <c r="C47" s="331" t="str">
        <f>CONCATENATE('HX3.5 Editor NEU'!C407,",",'HX3.5 Editor NEU'!E407,",",'HX3.5 Editor NEU'!G407,",",'HX3.5 Editor NEU'!H407)</f>
        <v>2227,Modulation @V2,127,Track</v>
      </c>
      <c r="D47" s="327" t="str">
        <f>CONCATENATE('HX3.5 Editor NEU'!C551,";",'HX3.5 Editor NEU'!E551,";",'HX3.5 Editor NEU'!G551,";",'HX3.5 Editor NEU'!H551)</f>
        <v>2525;PHR Ramp Delay (Progam 1);63;Track</v>
      </c>
      <c r="E47" s="334" t="str">
        <f>CONCATENATE('HX3.5 Editor NEU'!C907,";",'HX3.5 Editor NEU'!E907,";",'HX3.5 Editor NEU'!G907,";",'HX3.5 Editor NEU'!H907)</f>
        <v>3308;Factor Pedal Drawbar 1;127;Track</v>
      </c>
      <c r="F47" s="325" t="str">
        <f>CONCATENATE('HX3.5 Editor NEU'!C802,",",'HX3.5 Editor NEU'!E802,",",'HX3.5 Editor NEU'!G802,",",'HX3.5 Editor NEU'!H802)</f>
        <v>2837,Mixt DB 11 LSI SineGen Setup, Lvl from Busbar 11,127,Track</v>
      </c>
      <c r="G47" s="334" t="str">
        <f>CONCATENATE('HX3.5 Editor NEU'!C972,",",'HX3.5 Editor NEU'!E972,",",'HX3.5 Editor NEU'!G972,",",'HX3.5 Editor NEU'!H972)</f>
        <v>5042,MPX Input 18 Function,255,DropDownADC</v>
      </c>
      <c r="H47" s="335" t="str">
        <f>CONCATENATE('HX3.5 Editor NEU'!C1127,",",'HX3.5 Editor NEU'!E1127,",",'HX3.5 Editor NEU'!G1127,",",'HX3.5 Editor NEU'!H1127)</f>
        <v>6043,Enable 'EnvEna &lt;drb&gt; ',255,Button</v>
      </c>
      <c r="I47" s="108" t="str">
        <f>CONCATENATE('HX3.5 Editor NEU'!C48,",",'HX3.5 Editor NEU'!E48,",",'HX3.5 Editor NEU'!G48,",",'HX3.5 Editor NEU'!H48)</f>
        <v>1019,DB #19, Lower Drawbar 4,127,Track</v>
      </c>
    </row>
    <row r="48" spans="1:9" x14ac:dyDescent="0.2">
      <c r="A48" s="326" t="s">
        <v>2617</v>
      </c>
      <c r="B48" s="328" t="s">
        <v>2690</v>
      </c>
      <c r="C48" s="331" t="str">
        <f>CONCATENATE('HX3.5 Editor NEU'!C408,",",'HX3.5 Editor NEU'!E408,",",'HX3.5 Editor NEU'!G408,",",'HX3.5 Editor NEU'!H408)</f>
        <v>2228,Modulation @C2,127,Track</v>
      </c>
      <c r="D48" s="327" t="str">
        <f>CONCATENATE('HX3.5 Editor NEU'!C552,";",'HX3.5 Editor NEU'!E552,";",'HX3.5 Editor NEU'!G552,";",'HX3.5 Editor NEU'!H552)</f>
        <v>2526;PHR Mod Vari Ph1 (Progam 1);255;Track</v>
      </c>
      <c r="E48" s="334" t="str">
        <f>CONCATENATE('HX3.5 Editor NEU'!C908,";",'HX3.5 Editor NEU'!E908,";",'HX3.5 Editor NEU'!G908,";",'HX3.5 Editor NEU'!H908)</f>
        <v>3309;Factor Pedal Mixture Drawbar 10;127;Track</v>
      </c>
      <c r="F48" s="325" t="str">
        <f>CONCATENATE('HX3.5 Editor NEU'!C803,",",'HX3.5 Editor NEU'!E803,",",'HX3.5 Editor NEU'!G803,",",'HX3.5 Editor NEU'!H803)</f>
        <v>2838,Mixt DB 11 LSI SineGen Setup, Lvl from Busbar 12,127,Track</v>
      </c>
      <c r="G48" s="334" t="str">
        <f>CONCATENATE('HX3.5 Editor NEU'!C973,",",'HX3.5 Editor NEU'!E973,",",'HX3.5 Editor NEU'!G973,",",'HX3.5 Editor NEU'!H973)</f>
        <v>5043,MPX Input 19 Function,255,DropDownADC</v>
      </c>
      <c r="H48" s="335" t="str">
        <f>CONCATENATE('HX3.5 Editor NEU'!C1128,",",'HX3.5 Editor NEU'!E1128,",",'HX3.5 Editor NEU'!G1128,",",'HX3.5 Editor NEU'!H1128)</f>
        <v>6044,Enable 'EnvEna ToDry ',255,Button</v>
      </c>
      <c r="I48" s="108" t="str">
        <f>CONCATENATE('HX3.5 Editor NEU'!C49,",",'HX3.5 Editor NEU'!E49,",",'HX3.5 Editor NEU'!G49,",",'HX3.5 Editor NEU'!H49)</f>
        <v>1020,DB #20, Lower Drawbar 2 2/3,127,Track</v>
      </c>
    </row>
    <row r="49" spans="1:9" x14ac:dyDescent="0.2">
      <c r="A49" s="326" t="s">
        <v>2618</v>
      </c>
      <c r="B49" s="328" t="s">
        <v>2691</v>
      </c>
      <c r="C49" s="331" t="str">
        <f>CONCATENATE('HX3.5 Editor NEU'!C409,",",'HX3.5 Editor NEU'!E409,",",'HX3.5 Editor NEU'!G409,",",'HX3.5 Editor NEU'!H409)</f>
        <v>2229,Modulation @V3,127,Track</v>
      </c>
      <c r="D49" s="327" t="str">
        <f>CONCATENATE('HX3.5 Editor NEU'!C553,";",'HX3.5 Editor NEU'!E553,";",'HX3.5 Editor NEU'!G553,";",'HX3.5 Editor NEU'!H553)</f>
        <v>2527;PHR Mod Vari Ph2 (Progam 1);255;Track</v>
      </c>
      <c r="E49" s="334" t="str">
        <f>CONCATENATE('HX3.5 Editor NEU'!C909,";",'HX3.5 Editor NEU'!E909,";",'HX3.5 Editor NEU'!G909,";",'HX3.5 Editor NEU'!H909)</f>
        <v>3310;Factor Pedal Mixture Drawbar 11;127;Track</v>
      </c>
      <c r="F49" s="325" t="str">
        <f>CONCATENATE('HX3.5 Editor NEU'!C804,",",'HX3.5 Editor NEU'!E804,",",'HX3.5 Editor NEU'!G804,",",'HX3.5 Editor NEU'!H804)</f>
        <v>2839,Mixt DB 11 LSI SineGen Setup, Lvl from Busbar 13,127,Track</v>
      </c>
      <c r="G49" s="334" t="str">
        <f>CONCATENATE('HX3.5 Editor NEU'!C974,",",'HX3.5 Editor NEU'!E974,",",'HX3.5 Editor NEU'!G974,",",'HX3.5 Editor NEU'!H974)</f>
        <v>5044,MPX Input 20 Function,255,DropDownADC</v>
      </c>
      <c r="H49" s="335" t="str">
        <f>CONCATENATE('HX3.5 Editor NEU'!C1129,",",'HX3.5 Editor NEU'!E1129,",",'HX3.5 Editor NEU'!G1129,",",'HX3.5 Editor NEU'!H1129)</f>
        <v>6045,Enable 'EGenvDB 16   ',255,Button</v>
      </c>
      <c r="I49" s="108" t="str">
        <f>CONCATENATE('HX3.5 Editor NEU'!C50,",",'HX3.5 Editor NEU'!E50,",",'HX3.5 Editor NEU'!G50,",",'HX3.5 Editor NEU'!H50)</f>
        <v>1021,DB #21, Lower Drawbar 2,127,Track</v>
      </c>
    </row>
    <row r="50" spans="1:9" x14ac:dyDescent="0.2">
      <c r="A50" s="326" t="s">
        <v>2619</v>
      </c>
      <c r="B50" s="328" t="s">
        <v>2692</v>
      </c>
      <c r="C50" s="331" t="str">
        <f>CONCATENATE('HX3.5 Editor NEU'!C410,",",'HX3.5 Editor NEU'!E410,",",'HX3.5 Editor NEU'!G410,",",'HX3.5 Editor NEU'!H410)</f>
        <v>2230,Modulation @C3,127,Track</v>
      </c>
      <c r="D50" s="327" t="str">
        <f>CONCATENATE('HX3.5 Editor NEU'!C554,";",'HX3.5 Editor NEU'!E554,";",'HX3.5 Editor NEU'!G554,";",'HX3.5 Editor NEU'!H554)</f>
        <v>2528;PHR Mod Vari Ph3 (Progam 1);255;Track</v>
      </c>
      <c r="E50" s="334" t="str">
        <f>CONCATENATE('HX3.5 Editor NEU'!C910,";",'HX3.5 Editor NEU'!E910,";",'HX3.5 Editor NEU'!G910,";",'HX3.5 Editor NEU'!H910)</f>
        <v>3311;Factor Pedal Mixture Drawbar 12;127;Track</v>
      </c>
      <c r="F50" s="325" t="str">
        <f>CONCATENATE('HX3.5 Editor NEU'!C805,",",'HX3.5 Editor NEU'!E805,",",'HX3.5 Editor NEU'!G805,",",'HX3.5 Editor NEU'!H805)</f>
        <v>2840,Mixt DB 11 LSI SineGen Setup, Lvl from Busbar 14,127,Track</v>
      </c>
      <c r="G50" s="334" t="str">
        <f>CONCATENATE('HX3.5 Editor NEU'!C975,",",'HX3.5 Editor NEU'!E975,",",'HX3.5 Editor NEU'!G975,",",'HX3.5 Editor NEU'!H975)</f>
        <v>5045,MPX Input 21 Function,255,DropDownADC</v>
      </c>
      <c r="H50" s="335" t="str">
        <f>CONCATENATE('HX3.5 Editor NEU'!C1130,",",'HX3.5 Editor NEU'!E1130,",",'HX3.5 Editor NEU'!G1130,",",'HX3.5 Editor NEU'!H1130)</f>
        <v>6046,Enable 'EGenvDB 5 1/3',255,Button</v>
      </c>
      <c r="I50" s="108" t="str">
        <f>CONCATENATE('HX3.5 Editor NEU'!C51,",",'HX3.5 Editor NEU'!E51,",",'HX3.5 Editor NEU'!G51,",",'HX3.5 Editor NEU'!H51)</f>
        <v>1022,DB #22, Lower Drawbar 1 3/5,127,Track</v>
      </c>
    </row>
    <row r="51" spans="1:9" x14ac:dyDescent="0.2">
      <c r="A51" s="326" t="s">
        <v>2620</v>
      </c>
      <c r="B51" s="328" t="s">
        <v>2693</v>
      </c>
      <c r="C51" s="331" t="str">
        <f>CONCATENATE('HX3.5 Editor NEU'!C411,",",'HX3.5 Editor NEU'!E411,",",'HX3.5 Editor NEU'!G411,",",'HX3.5 Editor NEU'!H411)</f>
        <v>#,ScannerVib Program 2 Setup (M3/M100),0,None</v>
      </c>
      <c r="D51" s="327" t="str">
        <f>CONCATENATE('HX3.5 Editor NEU'!C555,";",'HX3.5 Editor NEU'!E555,";",'HX3.5 Editor NEU'!G555,";",'HX3.5 Editor NEU'!H555)</f>
        <v>2529;PHR Mod Slow Ph1 (Progam 1);255;Track</v>
      </c>
      <c r="E51" s="325" t="str">
        <f>CONCATENATE('HX3.5 Editor NEU'!C206,";",'HX3.5 Editor NEU'!E206,";",'HX3.5 Editor NEU'!G206,";",'HX3.5 Editor NEU'!H206)</f>
        <v>#;Busbar Levels, Hammond/Default;0;None</v>
      </c>
      <c r="F51" s="325" t="str">
        <f>CONCATENATE('HX3.5 Editor NEU'!C806,",",'HX3.5 Editor NEU'!E806,",",'HX3.5 Editor NEU'!G806,",",'HX3.5 Editor NEU'!H806)</f>
        <v>2841,Mixt DB 11 LSI SineGen Setup, Lvl from Busbar 15,127,Track</v>
      </c>
      <c r="G51" s="334" t="str">
        <f>CONCATENATE('HX3.5 Editor NEU'!C976,",",'HX3.5 Editor NEU'!E976,",",'HX3.5 Editor NEU'!G976,",",'HX3.5 Editor NEU'!H976)</f>
        <v>5046,MPX Input 22 Function,255,DropDownADC</v>
      </c>
      <c r="H51" s="335" t="str">
        <f>CONCATENATE('HX3.5 Editor NEU'!C1131,",",'HX3.5 Editor NEU'!E1131,",",'HX3.5 Editor NEU'!G1131,",",'HX3.5 Editor NEU'!H1131)</f>
        <v>6047,Enable 'EGenvDB 8    ',255,Button</v>
      </c>
      <c r="I51" s="108" t="str">
        <f>CONCATENATE('HX3.5 Editor NEU'!C52,",",'HX3.5 Editor NEU'!E52,",",'HX3.5 Editor NEU'!G52,",",'HX3.5 Editor NEU'!H52)</f>
        <v>1023,DB #23, Lower Drawbar 1 1/3,127,Track</v>
      </c>
    </row>
    <row r="52" spans="1:9" x14ac:dyDescent="0.2">
      <c r="A52" s="326" t="s">
        <v>2621</v>
      </c>
      <c r="B52" s="328" t="s">
        <v>2694</v>
      </c>
      <c r="C52" s="331" t="str">
        <f>CONCATENATE('HX3.5 Editor NEU'!C412,",",'HX3.5 Editor NEU'!E412,",",'HX3.5 Editor NEU'!G412,",",'HX3.5 Editor NEU'!H412)</f>
        <v>2232,Pre-Emphasis (Treble Gain),127,Track</v>
      </c>
      <c r="D52" s="327" t="str">
        <f>CONCATENATE('HX3.5 Editor NEU'!C556,";",'HX3.5 Editor NEU'!E556,";",'HX3.5 Editor NEU'!G556,";",'HX3.5 Editor NEU'!H556)</f>
        <v>2530;PHR Mod Slow Ph2 (Progam 1);255;Track</v>
      </c>
      <c r="E52" s="325" t="str">
        <f>CONCATENATE('HX3.5 Editor NEU'!C207,";",'HX3.5 Editor NEU'!E207,";",'HX3.5 Editor NEU'!G207,";",'HX3.5 Editor NEU'!H207)</f>
        <v>1272;Busbar Level 16';127;Track</v>
      </c>
      <c r="F52" s="325" t="str">
        <f>CONCATENATE('HX3.5 Editor NEU'!C807,",",'HX3.5 Editor NEU'!E807,",",'HX3.5 Editor NEU'!G807,",",'HX3.5 Editor NEU'!H807)</f>
        <v>#,Mixt Lvl Setup for Drawbar 11, LSI Square Wiring,0,None</v>
      </c>
      <c r="G52" s="334" t="str">
        <f>CONCATENATE('HX3.5 Editor NEU'!C977,",",'HX3.5 Editor NEU'!E977,",",'HX3.5 Editor NEU'!G977,",",'HX3.5 Editor NEU'!H977)</f>
        <v>5047,MPX Input 23 Function,255,DropDownADC</v>
      </c>
      <c r="H52" s="335" t="str">
        <f>CONCATENATE('HX3.5 Editor NEU'!C1132,",",'HX3.5 Editor NEU'!E1132,",",'HX3.5 Editor NEU'!G1132,",",'HX3.5 Editor NEU'!H1132)</f>
        <v>6048,Enable 'EGenvDB 4    ',255,Button</v>
      </c>
      <c r="I52" s="108" t="str">
        <f>CONCATENATE('HX3.5 Editor NEU'!C53,",",'HX3.5 Editor NEU'!E53,",",'HX3.5 Editor NEU'!G53,",",'HX3.5 Editor NEU'!H53)</f>
        <v>1024,DB #24, Lower Drawbar 1,127,Track</v>
      </c>
    </row>
    <row r="53" spans="1:9" x14ac:dyDescent="0.2">
      <c r="A53" s="326" t="s">
        <v>2622</v>
      </c>
      <c r="B53" s="328" t="s">
        <v>2695</v>
      </c>
      <c r="C53" s="331" t="str">
        <f>CONCATENATE('HX3.5 Editor NEU'!C413,",",'HX3.5 Editor NEU'!E413,",",'HX3.5 Editor NEU'!G413,",",'HX3.5 Editor NEU'!H413)</f>
        <v>2233,LC Line Age/AM Amplitude Modulation,127,Track</v>
      </c>
      <c r="D53" s="327" t="str">
        <f>CONCATENATE('HX3.5 Editor NEU'!C557,";",'HX3.5 Editor NEU'!E557,";",'HX3.5 Editor NEU'!G557,";",'HX3.5 Editor NEU'!H557)</f>
        <v>2531;PHR Mod Slow Ph3 (Progam 1);255;Track</v>
      </c>
      <c r="E53" s="325" t="str">
        <f>CONCATENATE('HX3.5 Editor NEU'!C208,";",'HX3.5 Editor NEU'!E208,";",'HX3.5 Editor NEU'!G208,";",'HX3.5 Editor NEU'!H208)</f>
        <v>1273;Busbar Level 5 1/3';127;Track</v>
      </c>
      <c r="F53" s="325" t="str">
        <f>CONCATENATE('HX3.5 Editor NEU'!C808,",",'HX3.5 Editor NEU'!E808,",",'HX3.5 Editor NEU'!G808,",",'HX3.5 Editor NEU'!H808)</f>
        <v>2842,Mixt DB 11 LSI SquareG Setup, Lvl from Busbar 10,127,Track</v>
      </c>
      <c r="G53" s="334" t="str">
        <f>CONCATENATE('HX3.5 Editor NEU'!C978,",",'HX3.5 Editor NEU'!E978,",",'HX3.5 Editor NEU'!G978,",",'HX3.5 Editor NEU'!H978)</f>
        <v>5048,MPX Input 24 Function,255,DropDownADC</v>
      </c>
      <c r="H53" s="335" t="str">
        <f>CONCATENATE('HX3.5 Editor NEU'!C1133,",",'HX3.5 Editor NEU'!E1133,",",'HX3.5 Editor NEU'!G1133,",",'HX3.5 Editor NEU'!H1133)</f>
        <v>6049,Enable 'EGenvDB 2 2/3',255,Button</v>
      </c>
      <c r="I53" s="108" t="str">
        <f>CONCATENATE('HX3.5 Editor NEU'!C54,",",'HX3.5 Editor NEU'!E54,",",'HX3.5 Editor NEU'!G54,",",'HX3.5 Editor NEU'!H54)</f>
        <v>1025,DB #25, Lower Mixture Drawbar 10,127,Track</v>
      </c>
    </row>
    <row r="54" spans="1:9" x14ac:dyDescent="0.2">
      <c r="A54" s="326" t="s">
        <v>2623</v>
      </c>
      <c r="B54" s="328" t="s">
        <v>2696</v>
      </c>
      <c r="C54" s="331" t="str">
        <f>CONCATENATE('HX3.5 Editor NEU'!C414,",",'HX3.5 Editor NEU'!E414,",",'HX3.5 Editor NEU'!G414,",",'HX3.5 Editor NEU'!H414)</f>
        <v>2234,LC Line Feedback,127,Track</v>
      </c>
      <c r="D54" s="327" t="str">
        <f>CONCATENATE('HX3.5 Editor NEU'!C558,";",'HX3.5 Editor NEU'!E558,";",'HX3.5 Editor NEU'!G558,";",'HX3.5 Editor NEU'!H558)</f>
        <v>#;PHR Program 2 Setup (Tab We/Bö);0;None</v>
      </c>
      <c r="E54" s="325" t="str">
        <f>CONCATENATE('HX3.5 Editor NEU'!C209,";",'HX3.5 Editor NEU'!E209,";",'HX3.5 Editor NEU'!G209,";",'HX3.5 Editor NEU'!H209)</f>
        <v>1274;Busbar Level 8';127;Track</v>
      </c>
      <c r="F54" s="325" t="str">
        <f>CONCATENATE('HX3.5 Editor NEU'!C809,",",'HX3.5 Editor NEU'!E809,",",'HX3.5 Editor NEU'!G809,",",'HX3.5 Editor NEU'!H809)</f>
        <v>2843,Mixt DB 11 LSI SquareG Setup, Lvl from Busbar 11,127,Track</v>
      </c>
      <c r="G54" s="334" t="str">
        <f>CONCATENATE('HX3.5 Editor NEU'!C979,",",'HX3.5 Editor NEU'!E979,",",'HX3.5 Editor NEU'!G979,",",'HX3.5 Editor NEU'!H979)</f>
        <v>5049,MPX Input 25 Function,255,DropDownADC</v>
      </c>
      <c r="H54" s="335" t="str">
        <f>CONCATENATE('HX3.5 Editor NEU'!C1134,",",'HX3.5 Editor NEU'!E1134,",",'HX3.5 Editor NEU'!G1134,",",'HX3.5 Editor NEU'!H1134)</f>
        <v>6050,Enable 'EGenvDB 2    ',255,Button</v>
      </c>
      <c r="I54" s="108" t="str">
        <f>CONCATENATE('HX3.5 Editor NEU'!C55,",",'HX3.5 Editor NEU'!E55,",",'HX3.5 Editor NEU'!G55,",",'HX3.5 Editor NEU'!H55)</f>
        <v>1026,DB #26, Lower Mixture Drawbar 11,127,Track</v>
      </c>
    </row>
    <row r="55" spans="1:9" x14ac:dyDescent="0.2">
      <c r="A55" s="326" t="s">
        <v>2624</v>
      </c>
      <c r="B55" s="328" t="s">
        <v>2697</v>
      </c>
      <c r="C55" s="331" t="str">
        <f>CONCATENATE('HX3.5 Editor NEU'!C415,",",'HX3.5 Editor NEU'!E415,",",'HX3.5 Editor NEU'!G415,",",'HX3.5 Editor NEU'!H415)</f>
        <v>2235,LC Line Reflection,127,Track</v>
      </c>
      <c r="D55" s="327" t="str">
        <f>CONCATENATE('HX3.5 Editor NEU'!C559,";",'HX3.5 Editor NEU'!E559,";",'HX3.5 Editor NEU'!G559,";",'HX3.5 Editor NEU'!H559)</f>
        <v>2532;PHR Speed Vari TDA1022 Slow Rotor (Prgm 2);255;Track</v>
      </c>
      <c r="E55" s="325" t="str">
        <f>CONCATENATE('HX3.5 Editor NEU'!C210,";",'HX3.5 Editor NEU'!E210,";",'HX3.5 Editor NEU'!G210,";",'HX3.5 Editor NEU'!H210)</f>
        <v>1275;Busbar Level 4';127;Track</v>
      </c>
      <c r="F55" s="325" t="str">
        <f>CONCATENATE('HX3.5 Editor NEU'!C810,",",'HX3.5 Editor NEU'!E810,",",'HX3.5 Editor NEU'!G810,",",'HX3.5 Editor NEU'!H810)</f>
        <v>2844,Mixt DB 11 LSI SquareG Setup, Lvl from Busbar 12,127,Track</v>
      </c>
      <c r="G55" s="334" t="str">
        <f>CONCATENATE('HX3.5 Editor NEU'!C980,",",'HX3.5 Editor NEU'!E980,",",'HX3.5 Editor NEU'!G980,",",'HX3.5 Editor NEU'!H980)</f>
        <v>5050,MPX Input 26 Function,255,DropDownADC</v>
      </c>
      <c r="H55" s="335" t="str">
        <f>CONCATENATE('HX3.5 Editor NEU'!C1135,",",'HX3.5 Editor NEU'!E1135,",",'HX3.5 Editor NEU'!G1135,",",'HX3.5 Editor NEU'!H1135)</f>
        <v>6051,Enable 'EGenvDB 1 3/5',255,Button</v>
      </c>
      <c r="I55" s="108" t="str">
        <f>CONCATENATE('HX3.5 Editor NEU'!C56,",",'HX3.5 Editor NEU'!E56,",",'HX3.5 Editor NEU'!G56,",",'HX3.5 Editor NEU'!H56)</f>
        <v>1027,DB #27, Lower Mixture Drawbar 12,127,Track</v>
      </c>
    </row>
    <row r="56" spans="1:9" x14ac:dyDescent="0.2">
      <c r="A56" s="326" t="s">
        <v>2625</v>
      </c>
      <c r="B56" s="328" t="s">
        <v>2698</v>
      </c>
      <c r="C56" s="331" t="str">
        <f>CONCATENATE('HX3.5 Editor NEU'!C416,",",'HX3.5 Editor NEU'!E416,",",'HX3.5 Editor NEU'!G416,",",'HX3.5 Editor NEU'!H416)</f>
        <v>2236,LC Line Response Cutoff Frequency,127,Track</v>
      </c>
      <c r="D56" s="327" t="str">
        <f>CONCATENATE('HX3.5 Editor NEU'!C560,";",'HX3.5 Editor NEU'!E560,";",'HX3.5 Editor NEU'!G560,";",'HX3.5 Editor NEU'!H560)</f>
        <v>2533;PHR Speed Vari TDA1022 Fast Rotor (Prgm 2);255;Track</v>
      </c>
      <c r="E56" s="325" t="str">
        <f>CONCATENATE('HX3.5 Editor NEU'!C211,";",'HX3.5 Editor NEU'!E211,";",'HX3.5 Editor NEU'!G211,";",'HX3.5 Editor NEU'!H211)</f>
        <v>1276;Busbar Level 2 2/3';127;Track</v>
      </c>
      <c r="F56" s="325" t="str">
        <f>CONCATENATE('HX3.5 Editor NEU'!C811,",",'HX3.5 Editor NEU'!E811,",",'HX3.5 Editor NEU'!G811,",",'HX3.5 Editor NEU'!H811)</f>
        <v>2845,Mixt DB 11 LSI SquareG Setup, Lvl from Busbar 13,127,Track</v>
      </c>
      <c r="G56" s="334" t="str">
        <f>CONCATENATE('HX3.5 Editor NEU'!C981,",",'HX3.5 Editor NEU'!E981,",",'HX3.5 Editor NEU'!G981,",",'HX3.5 Editor NEU'!H981)</f>
        <v>5051,MPX Input 27 Function,255,DropDownADC</v>
      </c>
      <c r="H56" s="335" t="str">
        <f>CONCATENATE('HX3.5 Editor NEU'!C1136,",",'HX3.5 Editor NEU'!E1136,",",'HX3.5 Editor NEU'!G1136,",",'HX3.5 Editor NEU'!H1136)</f>
        <v>6052,Enable 'EGenvDB 1 1/3',255,Button</v>
      </c>
      <c r="I56" s="108" t="str">
        <f>CONCATENATE('HX3.5 Editor NEU'!C57,",",'HX3.5 Editor NEU'!E57,",",'HX3.5 Editor NEU'!G57,",",'HX3.5 Editor NEU'!H57)</f>
        <v>#,Lower ADSR,0,None</v>
      </c>
    </row>
    <row r="57" spans="1:9" x14ac:dyDescent="0.2">
      <c r="A57" s="326" t="s">
        <v>2626</v>
      </c>
      <c r="B57" s="328" t="s">
        <v>2699</v>
      </c>
      <c r="C57" s="331" t="str">
        <f>CONCATENATE('HX3.5 Editor NEU'!C417,",",'HX3.5 Editor NEU'!E417,",",'HX3.5 Editor NEU'!G417,",",'HX3.5 Editor NEU'!H417)</f>
        <v>2237,LC PhaseLk/Line Cutoff Shelving Level,127,Track</v>
      </c>
      <c r="D57" s="327" t="str">
        <f>CONCATENATE('HX3.5 Editor NEU'!C561,";",'HX3.5 Editor NEU'!E561,";",'HX3.5 Editor NEU'!G561,";",'HX3.5 Editor NEU'!H561)</f>
        <v>2534;PHR Speed Slow TDA1022 (Progam 2);255;Track</v>
      </c>
      <c r="E57" s="325" t="str">
        <f>CONCATENATE('HX3.5 Editor NEU'!C212,";",'HX3.5 Editor NEU'!E212,";",'HX3.5 Editor NEU'!G212,";",'HX3.5 Editor NEU'!H212)</f>
        <v>1277;Busbar Level 2';127;Track</v>
      </c>
      <c r="F57" s="325" t="str">
        <f>CONCATENATE('HX3.5 Editor NEU'!C812,",",'HX3.5 Editor NEU'!E812,",",'HX3.5 Editor NEU'!G812,",",'HX3.5 Editor NEU'!H812)</f>
        <v>2846,Mixt DB 11 LSI SquareG Setup, Lvl from Busbar 14,127,Track</v>
      </c>
      <c r="G57" s="334" t="str">
        <f>CONCATENATE('HX3.5 Editor NEU'!C982,",",'HX3.5 Editor NEU'!E982,",",'HX3.5 Editor NEU'!G982,",",'HX3.5 Editor NEU'!H982)</f>
        <v>5052,MPX Input 28 Function,255,DropDownADC</v>
      </c>
      <c r="H57" s="335" t="str">
        <f>CONCATENATE('HX3.5 Editor NEU'!C1137,",",'HX3.5 Editor NEU'!E1137,",",'HX3.5 Editor NEU'!G1137,",",'HX3.5 Editor NEU'!H1137)</f>
        <v>6053,Enable 'EGenvDB 1    ',255,Button</v>
      </c>
      <c r="I57" s="108" t="str">
        <f>CONCATENATE('HX3.5 Editor NEU'!C58,",",'HX3.5 Editor NEU'!E58,",",'HX3.5 Editor NEU'!G58,",",'HX3.5 Editor NEU'!H58)</f>
        <v>1056,DB #56, Lower Attack,127,Track</v>
      </c>
    </row>
    <row r="58" spans="1:9" x14ac:dyDescent="0.2">
      <c r="A58" s="326" t="s">
        <v>2627</v>
      </c>
      <c r="B58" s="328" t="s">
        <v>2700</v>
      </c>
      <c r="C58" s="331" t="str">
        <f>CONCATENATE('HX3.5 Editor NEU'!C418,",",'HX3.5 Editor NEU'!E418,",",'HX3.5 Editor NEU'!G418,",",'HX3.5 Editor NEU'!H418)</f>
        <v>2238,Scanner Gearing (Vib Frequ),127,Track</v>
      </c>
      <c r="D58" s="327" t="str">
        <f>CONCATENATE('HX3.5 Editor NEU'!C562,";",'HX3.5 Editor NEU'!E562,";",'HX3.5 Editor NEU'!G562,";",'HX3.5 Editor NEU'!H562)</f>
        <v>2535;PHR Feedback (Progam 2);255;Track</v>
      </c>
      <c r="E58" s="325" t="str">
        <f>CONCATENATE('HX3.5 Editor NEU'!C213,";",'HX3.5 Editor NEU'!E213,";",'HX3.5 Editor NEU'!G213,";",'HX3.5 Editor NEU'!H213)</f>
        <v>1278;Busbar Level 1 3/5';127;Track</v>
      </c>
      <c r="F58" s="325" t="str">
        <f>CONCATENATE('HX3.5 Editor NEU'!C813,",",'HX3.5 Editor NEU'!E813,",",'HX3.5 Editor NEU'!G813,",",'HX3.5 Editor NEU'!H813)</f>
        <v>2847,Mixt DB 11 LSI SquareG Setup, Lvl from Busbar 15,127,Track</v>
      </c>
      <c r="G58" s="334" t="str">
        <f>CONCATENATE('HX3.5 Editor NEU'!C983,",",'HX3.5 Editor NEU'!E983,",",'HX3.5 Editor NEU'!G983,",",'HX3.5 Editor NEU'!H983)</f>
        <v>5053,MPX Input 29 Function,255,DropDownADC</v>
      </c>
      <c r="H58" s="335" t="str">
        <f>CONCATENATE('HX3.5 Editor NEU'!C1138,",",'HX3.5 Editor NEU'!E1138,",",'HX3.5 Editor NEU'!G1138,",",'HX3.5 Editor NEU'!H1138)</f>
        <v>6054,Enable 'EGenvDB Mix 1',255,Button</v>
      </c>
      <c r="I58" s="108" t="str">
        <f>CONCATENATE('HX3.5 Editor NEU'!C59,",",'HX3.5 Editor NEU'!E59,",",'HX3.5 Editor NEU'!G59,",",'HX3.5 Editor NEU'!H59)</f>
        <v>1057,DB #57, Lower Decay,127,Track</v>
      </c>
    </row>
    <row r="59" spans="1:9" x14ac:dyDescent="0.2">
      <c r="A59" s="326" t="s">
        <v>2628</v>
      </c>
      <c r="B59" s="328" t="s">
        <v>2701</v>
      </c>
      <c r="C59" s="331" t="str">
        <f>CONCATENATE('HX3.5 Editor NEU'!C419,",",'HX3.5 Editor NEU'!E419,",",'HX3.5 Editor NEU'!G419,",",'HX3.5 Editor NEU'!H419)</f>
        <v>2239,Chorus Dry (Bypass) Level,127,Track</v>
      </c>
      <c r="D59" s="327" t="str">
        <f>CONCATENATE('HX3.5 Editor NEU'!C563,";",'HX3.5 Editor NEU'!E563,";",'HX3.5 Editor NEU'!G563,";",'HX3.5 Editor NEU'!H563)</f>
        <v>2536;PHR Level Ph1 (Progam 2);255;Track</v>
      </c>
      <c r="E59" s="325" t="str">
        <f>CONCATENATE('HX3.5 Editor NEU'!C214,";",'HX3.5 Editor NEU'!E214,";",'HX3.5 Editor NEU'!G214,";",'HX3.5 Editor NEU'!H214)</f>
        <v>1279;Busbar Level 1 1/3';127;Track</v>
      </c>
      <c r="F59" s="325" t="str">
        <f>CONCATENATE('HX3.5 Editor NEU'!C814,",",'HX3.5 Editor NEU'!E814,",",'HX3.5 Editor NEU'!G814,",",'HX3.5 Editor NEU'!H814)</f>
        <v>#,Mixt Lvl Setup for Drawbar 11, Single Note Wiring,0,None</v>
      </c>
      <c r="G59" s="334" t="str">
        <f>CONCATENATE('HX3.5 Editor NEU'!C984,",",'HX3.5 Editor NEU'!E984,",",'HX3.5 Editor NEU'!G984,",",'HX3.5 Editor NEU'!H984)</f>
        <v>5054,MPX Input 30 Function,255,DropDownADC</v>
      </c>
      <c r="H59" s="335" t="str">
        <f>CONCATENATE('HX3.5 Editor NEU'!C1139,",",'HX3.5 Editor NEU'!E1139,",",'HX3.5 Editor NEU'!G1139,",",'HX3.5 Editor NEU'!H1139)</f>
        <v>6055,Enable 'EGenvDB Mix 2',255,Button</v>
      </c>
      <c r="I59" s="108" t="str">
        <f>CONCATENATE('HX3.5 Editor NEU'!C60,",",'HX3.5 Editor NEU'!E60,",",'HX3.5 Editor NEU'!G60,",",'HX3.5 Editor NEU'!H60)</f>
        <v>1058,DB #58, Lower Sustain,127,Track</v>
      </c>
    </row>
    <row r="60" spans="1:9" x14ac:dyDescent="0.2">
      <c r="A60" s="326" t="s">
        <v>2629</v>
      </c>
      <c r="B60" s="328" t="s">
        <v>2702</v>
      </c>
      <c r="C60" s="331" t="str">
        <f>CONCATENATE('HX3.5 Editor NEU'!C420,",",'HX3.5 Editor NEU'!E420,",",'HX3.5 Editor NEU'!G420,",",'HX3.5 Editor NEU'!H420)</f>
        <v>2240,Chorus Wet (Scanner) Level,127,Track</v>
      </c>
      <c r="D60" s="327" t="str">
        <f>CONCATENATE('HX3.5 Editor NEU'!C564,";",'HX3.5 Editor NEU'!E564,";",'HX3.5 Editor NEU'!G564,";",'HX3.5 Editor NEU'!H564)</f>
        <v>2537;PHR Level Ph2 (Progam 2);255;Track</v>
      </c>
      <c r="E60" s="325" t="str">
        <f>CONCATENATE('HX3.5 Editor NEU'!C215,";",'HX3.5 Editor NEU'!E215,";",'HX3.5 Editor NEU'!G215,";",'HX3.5 Editor NEU'!H215)</f>
        <v>1280;Busbar Level 1';127;Track</v>
      </c>
      <c r="F60" s="325" t="str">
        <f>CONCATENATE('HX3.5 Editor NEU'!C815,",",'HX3.5 Editor NEU'!E815,",",'HX3.5 Editor NEU'!G815,",",'HX3.5 Editor NEU'!H815)</f>
        <v>2848,Mixt DB 11 SingleNoteG Setup, Level from Busbar 10,127,Track</v>
      </c>
      <c r="G60" s="334" t="str">
        <f>CONCATENATE('HX3.5 Editor NEU'!C985,",",'HX3.5 Editor NEU'!E985,",",'HX3.5 Editor NEU'!G985,",",'HX3.5 Editor NEU'!H985)</f>
        <v>5055,MPX Input 31 Function,255,DropDownADC</v>
      </c>
      <c r="H60" s="335" t="str">
        <f>CONCATENATE('HX3.5 Editor NEU'!C1140,",",'HX3.5 Editor NEU'!E1140,",",'HX3.5 Editor NEU'!G1140,",",'HX3.5 Editor NEU'!H1140)</f>
        <v>6056,Enable 'EGenvDB Mix 3',255,Button</v>
      </c>
      <c r="I60" s="108" t="str">
        <f>CONCATENATE('HX3.5 Editor NEU'!C61,",",'HX3.5 Editor NEU'!E61,",",'HX3.5 Editor NEU'!G61,",",'HX3.5 Editor NEU'!H61)</f>
        <v>1059,DB #59, Lower Release,127,Track</v>
      </c>
    </row>
    <row r="61" spans="1:9" x14ac:dyDescent="0.2">
      <c r="A61" s="326" t="s">
        <v>2630</v>
      </c>
      <c r="B61" s="328" t="s">
        <v>2703</v>
      </c>
      <c r="C61" s="331" t="str">
        <f>CONCATENATE('HX3.5 Editor NEU'!C421,",",'HX3.5 Editor NEU'!E421,",",'HX3.5 Editor NEU'!G421,",",'HX3.5 Editor NEU'!H421)</f>
        <v>2241,Modulation @V1,127,Track</v>
      </c>
      <c r="D61" s="327" t="str">
        <f>CONCATENATE('HX3.5 Editor NEU'!C565,";",'HX3.5 Editor NEU'!E565,";",'HX3.5 Editor NEU'!G565,";",'HX3.5 Editor NEU'!H565)</f>
        <v>2538;PHR Level Ph3 (Progam 2);255;Track</v>
      </c>
      <c r="E61" s="325" t="str">
        <f>CONCATENATE('HX3.5 Editor NEU'!C216,";",'HX3.5 Editor NEU'!E216,";",'HX3.5 Editor NEU'!G216,";",'HX3.5 Editor NEU'!H216)</f>
        <v>1281;Busbar Level 10 (Mixture);127;Track</v>
      </c>
      <c r="F61" s="325" t="str">
        <f>CONCATENATE('HX3.5 Editor NEU'!C816,",",'HX3.5 Editor NEU'!E816,",",'HX3.5 Editor NEU'!G816,",",'HX3.5 Editor NEU'!H816)</f>
        <v>2849,Mixt DB 11 SingleNoteG Setup, Level from Busbar 11,127,Track</v>
      </c>
      <c r="G61" s="334" t="str">
        <f>CONCATENATE('HX3.5 Editor NEU'!C986,",",'HX3.5 Editor NEU'!E986,",",'HX3.5 Editor NEU'!G986,",",'HX3.5 Editor NEU'!H986)</f>
        <v>5056,MPX Input 32 Function,255,DropDownADC</v>
      </c>
      <c r="H61" s="335" t="str">
        <f>CONCATENATE('HX3.5 Editor NEU'!C1141,",",'HX3.5 Editor NEU'!E1141,",",'HX3.5 Editor NEU'!G1141,",",'HX3.5 Editor NEU'!H1141)</f>
        <v>6057,Enable 'UpperGM Prg 1',255,Button</v>
      </c>
      <c r="I61" s="108" t="str">
        <f>CONCATENATE('HX3.5 Editor NEU'!C62,",",'HX3.5 Editor NEU'!E62,",",'HX3.5 Editor NEU'!G62,",",'HX3.5 Editor NEU'!H62)</f>
        <v>1060,DB #60, Lower ADSR Harmonic Decay,127,Track</v>
      </c>
    </row>
    <row r="62" spans="1:9" x14ac:dyDescent="0.2">
      <c r="A62" s="326" t="s">
        <v>2631</v>
      </c>
      <c r="B62" s="328" t="s">
        <v>2704</v>
      </c>
      <c r="C62" s="331" t="str">
        <f>CONCATENATE('HX3.5 Editor NEU'!C422,",",'HX3.5 Editor NEU'!E422,",",'HX3.5 Editor NEU'!G422,",",'HX3.5 Editor NEU'!H422)</f>
        <v>2242,Modulation @C1,127,Track</v>
      </c>
      <c r="D62" s="327" t="str">
        <f>CONCATENATE('HX3.5 Editor NEU'!C566,";",'HX3.5 Editor NEU'!E566,";",'HX3.5 Editor NEU'!G566,";",'HX3.5 Editor NEU'!H566)</f>
        <v>2539;PHR Level Dry (Progam 2);255;Track</v>
      </c>
      <c r="E62" s="325" t="str">
        <f>CONCATENATE('HX3.5 Editor NEU'!C217,";",'HX3.5 Editor NEU'!E217,";",'HX3.5 Editor NEU'!G217,";",'HX3.5 Editor NEU'!H217)</f>
        <v>1282;Busbar Level 11 (Mixture);127;Track</v>
      </c>
      <c r="F62" s="325" t="str">
        <f>CONCATENATE('HX3.5 Editor NEU'!C817,",",'HX3.5 Editor NEU'!E817,",",'HX3.5 Editor NEU'!G817,",",'HX3.5 Editor NEU'!H817)</f>
        <v>2850,Mixt DB 11 SingleNoteG Setup, Level from Busbar 12,127,Track</v>
      </c>
      <c r="G62" s="334" t="str">
        <f>CONCATENATE('HX3.5 Editor NEU'!C987,",",'HX3.5 Editor NEU'!E987,",",'HX3.5 Editor NEU'!G987,",",'HX3.5 Editor NEU'!H987)</f>
        <v>5057,MPX Input 33 Function,255,DropDownADC</v>
      </c>
      <c r="H62" s="335" t="str">
        <f>CONCATENATE('HX3.5 Editor NEU'!C1142,",",'HX3.5 Editor NEU'!E1142,",",'HX3.5 Editor NEU'!G1142,",",'HX3.5 Editor NEU'!H1142)</f>
        <v>6058,Enable 'UpperGM Lvl 1',255,Button</v>
      </c>
      <c r="I62" s="108" t="str">
        <f>CONCATENATE('HX3.5 Editor NEU'!C63,",",'HX3.5 Editor NEU'!E63,",",'HX3.5 Editor NEU'!G63,",",'HX3.5 Editor NEU'!H63)</f>
        <v>#,Lower GM Synth,0,None</v>
      </c>
    </row>
    <row r="63" spans="1:9" x14ac:dyDescent="0.2">
      <c r="A63" s="66" t="s">
        <v>2632</v>
      </c>
      <c r="B63" s="328" t="s">
        <v>2705</v>
      </c>
      <c r="C63" s="331" t="str">
        <f>CONCATENATE('HX3.5 Editor NEU'!C423,",",'HX3.5 Editor NEU'!E423,",",'HX3.5 Editor NEU'!G423,",",'HX3.5 Editor NEU'!H423)</f>
        <v>2243,Modulation @V2,127,Track</v>
      </c>
      <c r="D63" s="327" t="str">
        <f>CONCATENATE('HX3.5 Editor NEU'!C567,";",'HX3.5 Editor NEU'!E567,";",'HX3.5 Editor NEU'!G567,";",'HX3.5 Editor NEU'!H567)</f>
        <v>2540;PHR Feedback Invert (Progam 2);255;Bits</v>
      </c>
      <c r="E63" s="325" t="str">
        <f>CONCATENATE('HX3.5 Editor NEU'!C218,";",'HX3.5 Editor NEU'!E218,";",'HX3.5 Editor NEU'!G218,";",'HX3.5 Editor NEU'!H218)</f>
        <v>1283;Busbar Level 12 (Mixture);127;Track</v>
      </c>
      <c r="F63" s="325" t="str">
        <f>CONCATENATE('HX3.5 Editor NEU'!C818,",",'HX3.5 Editor NEU'!E818,",",'HX3.5 Editor NEU'!G818,",",'HX3.5 Editor NEU'!H818)</f>
        <v>2851,Mixt DB 11 SingleNoteG Setup, Level from Busbar 13,127,Track</v>
      </c>
      <c r="G63" s="334" t="str">
        <f>CONCATENATE('HX3.5 Editor NEU'!C988,",",'HX3.5 Editor NEU'!E988,",",'HX3.5 Editor NEU'!G988,",",'HX3.5 Editor NEU'!H988)</f>
        <v>5058,MPX Input 34 Function,255,DropDownADC</v>
      </c>
      <c r="H63" s="335" t="str">
        <f>CONCATENATE('HX3.5 Editor NEU'!C1143,",",'HX3.5 Editor NEU'!E1143,",",'HX3.5 Editor NEU'!G1143,",",'HX3.5 Editor NEU'!H1143)</f>
        <v>6059,Enable 'UpperGM Hrm 1',255,Button</v>
      </c>
      <c r="I63" s="108" t="str">
        <f>CONCATENATE('HX3.5 Editor NEU'!C64,",",'HX3.5 Editor NEU'!E64,",",'HX3.5 Editor NEU'!G64,",",'HX3.5 Editor NEU'!H64)</f>
        <v>1232,Lower GM Layer 1 Voice,127,Numeric</v>
      </c>
    </row>
    <row r="64" spans="1:9" x14ac:dyDescent="0.2">
      <c r="A64" s="66" t="s">
        <v>2633</v>
      </c>
      <c r="B64" s="328" t="s">
        <v>2706</v>
      </c>
      <c r="C64" s="331" t="str">
        <f>CONCATENATE('HX3.5 Editor NEU'!C424,",",'HX3.5 Editor NEU'!E424,",",'HX3.5 Editor NEU'!G424,",",'HX3.5 Editor NEU'!H424)</f>
        <v>2244,Modulation @C2,127,Track</v>
      </c>
      <c r="D64" s="327" t="str">
        <f>CONCATENATE('HX3.5 Editor NEU'!C568,";",'HX3.5 Editor NEU'!E568,";",'HX3.5 Editor NEU'!G568,";",'HX3.5 Editor NEU'!H568)</f>
        <v>2541;PHR Ramp Delay (Progam 2);63;Track</v>
      </c>
      <c r="E64" s="325" t="str">
        <f>CONCATENATE('HX3.5 Editor NEU'!C219,";",'HX3.5 Editor NEU'!E219,";",'HX3.5 Editor NEU'!G219,";",'HX3.5 Editor NEU'!H219)</f>
        <v>1284;Busbar Level 13 (Mixture);127;Track</v>
      </c>
      <c r="F64" s="325" t="str">
        <f>CONCATENATE('HX3.5 Editor NEU'!C819,",",'HX3.5 Editor NEU'!E819,",",'HX3.5 Editor NEU'!G819,",",'HX3.5 Editor NEU'!H819)</f>
        <v>2852,Mixt DB 11 SingleNoteG Setup, Level from Busbar 14,127,Track</v>
      </c>
      <c r="G64" s="334" t="str">
        <f>CONCATENATE('HX3.5 Editor NEU'!C989,",",'HX3.5 Editor NEU'!E989,",",'HX3.5 Editor NEU'!G989,",",'HX3.5 Editor NEU'!H989)</f>
        <v>5059,MPX Input 35 Function,255,DropDownADC</v>
      </c>
      <c r="H64" s="335" t="str">
        <f>CONCATENATE('HX3.5 Editor NEU'!C1144,",",'HX3.5 Editor NEU'!E1144,",",'HX3.5 Editor NEU'!G1144,",",'HX3.5 Editor NEU'!H1144)</f>
        <v>6060,Enable 'UpperGM Prg 2',255,Button</v>
      </c>
      <c r="I64" s="108" t="str">
        <f>CONCATENATE('HX3.5 Editor NEU'!C65,",",'HX3.5 Editor NEU'!E65,",",'HX3.5 Editor NEU'!G65,",",'HX3.5 Editor NEU'!H65)</f>
        <v>1233,Lower GM Layer 1 Level,127,Track</v>
      </c>
    </row>
    <row r="65" spans="1:9" x14ac:dyDescent="0.2">
      <c r="A65" s="66" t="s">
        <v>2634</v>
      </c>
      <c r="B65" s="328" t="s">
        <v>2707</v>
      </c>
      <c r="C65" s="331" t="str">
        <f>CONCATENATE('HX3.5 Editor NEU'!C425,",",'HX3.5 Editor NEU'!E425,",",'HX3.5 Editor NEU'!G425,",",'HX3.5 Editor NEU'!H425)</f>
        <v>2245,Modulation @V3,127,Track</v>
      </c>
      <c r="D65" s="327" t="str">
        <f>CONCATENATE('HX3.5 Editor NEU'!C569,";",'HX3.5 Editor NEU'!E569,";",'HX3.5 Editor NEU'!G569,";",'HX3.5 Editor NEU'!H569)</f>
        <v>2542;PHR Mod Vari Ph1 (Progam 2);255;Track</v>
      </c>
      <c r="E65" s="325" t="str">
        <f>CONCATENATE('HX3.5 Editor NEU'!C220,";",'HX3.5 Editor NEU'!E220,";",'HX3.5 Editor NEU'!G220,";",'HX3.5 Editor NEU'!H220)</f>
        <v>1285;Busbar Level 14 (Mixture);127;Track</v>
      </c>
      <c r="F65" s="325" t="str">
        <f>CONCATENATE('HX3.5 Editor NEU'!C820,",",'HX3.5 Editor NEU'!E820,",",'HX3.5 Editor NEU'!G820,",",'HX3.5 Editor NEU'!H820)</f>
        <v>2853,Mixt DB 11 SingleNoteG Setup, Level from Busbar 15,127,Track</v>
      </c>
      <c r="G65" s="334" t="str">
        <f>CONCATENATE('HX3.5 Editor NEU'!C990,",",'HX3.5 Editor NEU'!E990,",",'HX3.5 Editor NEU'!G990,",",'HX3.5 Editor NEU'!H990)</f>
        <v>5060,MPX Input 36 Function,255,DropDownADC</v>
      </c>
      <c r="H65" s="335" t="str">
        <f>CONCATENATE('HX3.5 Editor NEU'!C1145,",",'HX3.5 Editor NEU'!E1145,",",'HX3.5 Editor NEU'!G1145,",",'HX3.5 Editor NEU'!H1145)</f>
        <v>6061,Enable 'UpperGM Lvl 2',255,Button</v>
      </c>
      <c r="I65" s="108" t="str">
        <f>CONCATENATE('HX3.5 Editor NEU'!C66,",",'HX3.5 Editor NEU'!E66,",",'HX3.5 Editor NEU'!G66,",",'HX3.5 Editor NEU'!H66)</f>
        <v>1234,Lower GM Layer 1 Harmonic,5,Numeric</v>
      </c>
    </row>
    <row r="66" spans="1:9" x14ac:dyDescent="0.2">
      <c r="A66" s="66" t="s">
        <v>2635</v>
      </c>
      <c r="B66" s="328" t="s">
        <v>2708</v>
      </c>
      <c r="C66" s="331" t="str">
        <f>CONCATENATE('HX3.5 Editor NEU'!C426,",",'HX3.5 Editor NEU'!E426,",",'HX3.5 Editor NEU'!G426,",",'HX3.5 Editor NEU'!H426)</f>
        <v>2246,Modulation @C3,127,Track</v>
      </c>
      <c r="D66" s="327" t="str">
        <f>CONCATENATE('HX3.5 Editor NEU'!C570,";",'HX3.5 Editor NEU'!E570,";",'HX3.5 Editor NEU'!G570,";",'HX3.5 Editor NEU'!H570)</f>
        <v>2543;PHR Mod Vari Ph2 (Progam 2);255;Track</v>
      </c>
      <c r="E66" s="325" t="str">
        <f>CONCATENATE('HX3.5 Editor NEU'!C221,";",'HX3.5 Editor NEU'!E221,";",'HX3.5 Editor NEU'!G221,";",'HX3.5 Editor NEU'!H221)</f>
        <v>1286;Busbar Level 15 (Mixture);127;Track</v>
      </c>
      <c r="F66" s="325" t="str">
        <f>CONCATENATE('HX3.5 Editor NEU'!C821,",",'HX3.5 Editor NEU'!E821,",",'HX3.5 Editor NEU'!G821,",",'HX3.5 Editor NEU'!H821)</f>
        <v>#,Mixt Lvl Setup for Drawbar 11, Combo Wiring,0,None</v>
      </c>
      <c r="G66" s="334" t="str">
        <f>CONCATENATE('HX3.5 Editor NEU'!C991,",",'HX3.5 Editor NEU'!E991,",",'HX3.5 Editor NEU'!G991,",",'HX3.5 Editor NEU'!H991)</f>
        <v>5061,MPX Input 37 Function,255,DropDownADC</v>
      </c>
      <c r="H66" s="335" t="str">
        <f>CONCATENATE('HX3.5 Editor NEU'!C1146,",",'HX3.5 Editor NEU'!E1146,",",'HX3.5 Editor NEU'!G1146,",",'HX3.5 Editor NEU'!H1146)</f>
        <v>6062,Enable 'UpperGM Harm2',255,Button</v>
      </c>
      <c r="I66" s="108" t="str">
        <f>CONCATENATE('HX3.5 Editor NEU'!C67,",",'HX3.5 Editor NEU'!E67,",",'HX3.5 Editor NEU'!G67,",",'HX3.5 Editor NEU'!H67)</f>
        <v>1235,Lower GM Layer 2 Voice,127,Track</v>
      </c>
    </row>
    <row r="67" spans="1:9" x14ac:dyDescent="0.2">
      <c r="A67" s="66" t="s">
        <v>2636</v>
      </c>
      <c r="B67" s="328" t="s">
        <v>2709</v>
      </c>
      <c r="C67" s="331" t="str">
        <f>CONCATENATE('HX3.5 Editor NEU'!C427,",",'HX3.5 Editor NEU'!E427,",",'HX3.5 Editor NEU'!G427,",",'HX3.5 Editor NEU'!H427)</f>
        <v>#,ScannerVib Program 3 Setup (H100),0,None</v>
      </c>
      <c r="D67" s="327" t="str">
        <f>CONCATENATE('HX3.5 Editor NEU'!C571,";",'HX3.5 Editor NEU'!E571,";",'HX3.5 Editor NEU'!G571,";",'HX3.5 Editor NEU'!H571)</f>
        <v>2544;PHR Mod Vari Ph3 (Progam 2);255;Track</v>
      </c>
      <c r="E67" s="325" t="str">
        <f>CONCATENATE('HX3.5 Editor NEU'!C677,",",'HX3.5 Editor NEU'!E677,",",'HX3.5 Editor NEU'!G677,",",'HX3.5 Editor NEU'!H677)</f>
        <v>#,Current Busbar Note Offsets,0,None</v>
      </c>
      <c r="F67" s="325" t="str">
        <f>CONCATENATE('HX3.5 Editor NEU'!C822,",",'HX3.5 Editor NEU'!E822,",",'HX3.5 Editor NEU'!G822,",",'HX3.5 Editor NEU'!H822)</f>
        <v>2854,Mixt DB 11 Combo Setup, Level from Busbar 10,127,Track</v>
      </c>
      <c r="G67" s="334" t="str">
        <f>CONCATENATE('HX3.5 Editor NEU'!C992,",",'HX3.5 Editor NEU'!E992,",",'HX3.5 Editor NEU'!G992,",",'HX3.5 Editor NEU'!H992)</f>
        <v>5062,MPX Input 38 Function,255,DropDownADC</v>
      </c>
      <c r="H67" s="335" t="str">
        <f>CONCATENATE('HX3.5 Editor NEU'!C1147,",",'HX3.5 Editor NEU'!E1147,",",'HX3.5 Editor NEU'!G1147,",",'HX3.5 Editor NEU'!H1147)</f>
        <v>6063,Enable 'UpperGM Detn2',255,Button</v>
      </c>
      <c r="I67" s="108" t="str">
        <f>CONCATENATE('HX3.5 Editor NEU'!C68,",",'HX3.5 Editor NEU'!E68,",",'HX3.5 Editor NEU'!G68,",",'HX3.5 Editor NEU'!H68)</f>
        <v>1236,Lower GM Layer 2 Level,127,Numeric</v>
      </c>
    </row>
    <row r="68" spans="1:9" x14ac:dyDescent="0.2">
      <c r="A68" s="66" t="s">
        <v>2637</v>
      </c>
      <c r="B68" s="328" t="s">
        <v>2710</v>
      </c>
      <c r="C68" s="331" t="str">
        <f>CONCATENATE('HX3.5 Editor NEU'!C428,",",'HX3.5 Editor NEU'!E428,",",'HX3.5 Editor NEU'!G428,",",'HX3.5 Editor NEU'!H428)</f>
        <v>2248,Pre-Emphasis (Treble Gain),127,Track</v>
      </c>
      <c r="D68" s="327" t="str">
        <f>CONCATENATE('HX3.5 Editor NEU'!C572,";",'HX3.5 Editor NEU'!E572,";",'HX3.5 Editor NEU'!G572,";",'HX3.5 Editor NEU'!H572)</f>
        <v>2545;PHR Mod Slow Ph1 (Progam 2);255;Track</v>
      </c>
      <c r="E68" s="325" t="str">
        <f>CONCATENATE('HX3.5 Editor NEU'!C678,",",'HX3.5 Editor NEU'!E678,",",'HX3.5 Editor NEU'!G678,",",'HX3.5 Editor NEU'!H678)</f>
        <v>1288,Note Offset Busbar 16,84,Numeric</v>
      </c>
      <c r="F68" s="325" t="str">
        <f>CONCATENATE('HX3.5 Editor NEU'!C823,",",'HX3.5 Editor NEU'!E823,",",'HX3.5 Editor NEU'!G823,",",'HX3.5 Editor NEU'!H823)</f>
        <v>2855,Mixt DB 11 Combo Setup, Level from Busbar 11,127,Track</v>
      </c>
      <c r="G68" s="334" t="str">
        <f>CONCATENATE('HX3.5 Editor NEU'!C993,",",'HX3.5 Editor NEU'!E993,",",'HX3.5 Editor NEU'!G993,",",'HX3.5 Editor NEU'!H993)</f>
        <v>5063,MPX Input 39 Function,255,DropDownADC</v>
      </c>
      <c r="H68" s="335" t="str">
        <f>CONCATENATE('HX3.5 Editor NEU'!C1148,",",'HX3.5 Editor NEU'!E1148,",",'HX3.5 Editor NEU'!G1148,",",'HX3.5 Editor NEU'!H1148)</f>
        <v>#,Menu Enables Part 2,0,None</v>
      </c>
      <c r="I68" s="108" t="str">
        <f>CONCATENATE('HX3.5 Editor NEU'!C69,",",'HX3.5 Editor NEU'!E69,",",'HX3.5 Editor NEU'!G69,",",'HX3.5 Editor NEU'!H69)</f>
        <v>1237,Lower GM Layer 2 Harmonic,5,Numeric</v>
      </c>
    </row>
    <row r="69" spans="1:9" x14ac:dyDescent="0.2">
      <c r="A69" s="66" t="s">
        <v>2638</v>
      </c>
      <c r="B69" s="328" t="s">
        <v>2711</v>
      </c>
      <c r="C69" s="331" t="str">
        <f>CONCATENATE('HX3.5 Editor NEU'!C429,",",'HX3.5 Editor NEU'!E429,",",'HX3.5 Editor NEU'!G429,",",'HX3.5 Editor NEU'!H429)</f>
        <v>2249,LC Line Age/AM Amplitude Modulation,127,Track</v>
      </c>
      <c r="D69" s="327" t="str">
        <f>CONCATENATE('HX3.5 Editor NEU'!C573,";",'HX3.5 Editor NEU'!E573,";",'HX3.5 Editor NEU'!G573,";",'HX3.5 Editor NEU'!H573)</f>
        <v>2546;PHR Mod Slow Ph2 (Progam 2);255;Track</v>
      </c>
      <c r="E69" s="325" t="str">
        <f>CONCATENATE('HX3.5 Editor NEU'!C679,",",'HX3.5 Editor NEU'!E679,",",'HX3.5 Editor NEU'!G679,",",'HX3.5 Editor NEU'!H679)</f>
        <v>1289,Note Offset Busbar 5 1/3,84,Numeric</v>
      </c>
      <c r="F69" s="325" t="str">
        <f>CONCATENATE('HX3.5 Editor NEU'!C824,",",'HX3.5 Editor NEU'!E824,",",'HX3.5 Editor NEU'!G824,",",'HX3.5 Editor NEU'!H824)</f>
        <v>2856,Mixt DB 11 Combo Setup, Level from Busbar 12,127,Track</v>
      </c>
      <c r="G69" s="334" t="str">
        <f>CONCATENATE('HX3.5 Editor NEU'!C994,",",'HX3.5 Editor NEU'!E994,",",'HX3.5 Editor NEU'!G994,",",'HX3.5 Editor NEU'!H994)</f>
        <v>5064,MPX Input 40 Function,255,DropDownADC</v>
      </c>
      <c r="H69" s="335" t="str">
        <f>CONCATENATE('HX3.5 Editor NEU'!C1149,",",'HX3.5 Editor NEU'!E1149,",",'HX3.5 Editor NEU'!G1149,",",'HX3.5 Editor NEU'!H1149)</f>
        <v>6064,Enable 'LowerDB 16   ',255,Button</v>
      </c>
      <c r="I69" s="108" t="str">
        <f>CONCATENATE('HX3.5 Editor NEU'!C70,",",'HX3.5 Editor NEU'!E70,",",'HX3.5 Editor NEU'!G70,",",'HX3.5 Editor NEU'!H70)</f>
        <v>1238,Lower GM Layer 2 Detune,15,Track</v>
      </c>
    </row>
    <row r="70" spans="1:9" x14ac:dyDescent="0.2">
      <c r="A70" s="66" t="s">
        <v>2639</v>
      </c>
      <c r="B70" s="328" t="s">
        <v>2712</v>
      </c>
      <c r="C70" s="331" t="str">
        <f>CONCATENATE('HX3.5 Editor NEU'!C430,",",'HX3.5 Editor NEU'!E430,",",'HX3.5 Editor NEU'!G430,",",'HX3.5 Editor NEU'!H430)</f>
        <v>2250,LC Line Feedback,127,Track</v>
      </c>
      <c r="D70" s="327" t="str">
        <f>CONCATENATE('HX3.5 Editor NEU'!C574,";",'HX3.5 Editor NEU'!E574,";",'HX3.5 Editor NEU'!G574,";",'HX3.5 Editor NEU'!H574)</f>
        <v>2547;PHR Mod Slow Ph3 (Progam 2);255;Track</v>
      </c>
      <c r="E70" s="325" t="str">
        <f>CONCATENATE('HX3.5 Editor NEU'!C680,",",'HX3.5 Editor NEU'!E680,",",'HX3.5 Editor NEU'!G680,",",'HX3.5 Editor NEU'!H680)</f>
        <v>1290,Note Offset Busbar 8,84,Numeric</v>
      </c>
      <c r="F70" s="325" t="str">
        <f>CONCATENATE('HX3.5 Editor NEU'!C825,",",'HX3.5 Editor NEU'!E825,",",'HX3.5 Editor NEU'!G825,",",'HX3.5 Editor NEU'!H825)</f>
        <v>2857,Mixt DB 11 Combo Setup, Level from Busbar 13,127,Track</v>
      </c>
      <c r="G70" s="334" t="str">
        <f>CONCATENATE('HX3.5 Editor NEU'!C995,",",'HX3.5 Editor NEU'!E995,",",'HX3.5 Editor NEU'!G995,",",'HX3.5 Editor NEU'!H995)</f>
        <v>5065,MPX Input 41 Function,255,DropDownADC</v>
      </c>
      <c r="H70" s="335" t="str">
        <f>CONCATENATE('HX3.5 Editor NEU'!C1150,",",'HX3.5 Editor NEU'!E1150,",",'HX3.5 Editor NEU'!G1150,",",'HX3.5 Editor NEU'!H1150)</f>
        <v>6065,Enable 'LowerDB 5 1/3',255,Button</v>
      </c>
      <c r="I70" s="108" t="str">
        <f>CONCATENATE('HX3.5 Editor NEU'!C71,",",'HX3.5 Editor NEU'!E71,",",'HX3.5 Editor NEU'!G71,",",'HX3.5 Editor NEU'!H71)</f>
        <v>#,Pedal Drawbars,0,None</v>
      </c>
    </row>
    <row r="71" spans="1:9" x14ac:dyDescent="0.2">
      <c r="A71" s="66" t="s">
        <v>2640</v>
      </c>
      <c r="B71" s="328" t="s">
        <v>2713</v>
      </c>
      <c r="C71" s="331" t="str">
        <f>CONCATENATE('HX3.5 Editor NEU'!C431,",",'HX3.5 Editor NEU'!E431,",",'HX3.5 Editor NEU'!G431,",",'HX3.5 Editor NEU'!H431)</f>
        <v>2251,LC Line Reflection,127,Track</v>
      </c>
      <c r="D71" s="327" t="str">
        <f>CONCATENATE('HX3.5 Editor NEU'!C575,";",'HX3.5 Editor NEU'!E575,";",'HX3.5 Editor NEU'!G575,";",'HX3.5 Editor NEU'!H575)</f>
        <v>#;PHR Program 3 Setup (Tab Ensemble);0;None</v>
      </c>
      <c r="E71" s="325" t="str">
        <f>CONCATENATE('HX3.5 Editor NEU'!C681,",",'HX3.5 Editor NEU'!E681,",",'HX3.5 Editor NEU'!G681,",",'HX3.5 Editor NEU'!H681)</f>
        <v>1291,Note Offset Busbar 4,84,Numeric</v>
      </c>
      <c r="F71" s="325" t="str">
        <f>CONCATENATE('HX3.5 Editor NEU'!C826,",",'HX3.5 Editor NEU'!E826,",",'HX3.5 Editor NEU'!G826,",",'HX3.5 Editor NEU'!H826)</f>
        <v>2858,Mixt DB 11 Combo Setup, Level from Busbar 14,127,Track</v>
      </c>
      <c r="G71" s="334" t="str">
        <f>CONCATENATE('HX3.5 Editor NEU'!C996,",",'HX3.5 Editor NEU'!E996,",",'HX3.5 Editor NEU'!G996,",",'HX3.5 Editor NEU'!H996)</f>
        <v>5066,MPX Input 42 Function,255,DropDownADC</v>
      </c>
      <c r="H71" s="335" t="str">
        <f>CONCATENATE('HX3.5 Editor NEU'!C1151,",",'HX3.5 Editor NEU'!E1151,",",'HX3.5 Editor NEU'!G1151,",",'HX3.5 Editor NEU'!H1151)</f>
        <v>6066,Enable 'LowerDB 8    ',255,Button</v>
      </c>
      <c r="I71" s="108" t="str">
        <f>CONCATENATE('HX3.5 Editor NEU'!C72,",",'HX3.5 Editor NEU'!E72,",",'HX3.5 Editor NEU'!G72,",",'HX3.5 Editor NEU'!H72)</f>
        <v>1032,DB #32, Pedal Drawbar 16,127,Track</v>
      </c>
    </row>
    <row r="72" spans="1:9" x14ac:dyDescent="0.2">
      <c r="A72" s="66" t="s">
        <v>2641</v>
      </c>
      <c r="B72" s="328" t="s">
        <v>2714</v>
      </c>
      <c r="C72" s="331" t="str">
        <f>CONCATENATE('HX3.5 Editor NEU'!C432,",",'HX3.5 Editor NEU'!E432,",",'HX3.5 Editor NEU'!G432,",",'HX3.5 Editor NEU'!H432)</f>
        <v>2252,LC Line Response Cutoff Frequency,127,Track</v>
      </c>
      <c r="D72" s="327" t="str">
        <f>CONCATENATE('HX3.5 Editor NEU'!C576,";",'HX3.5 Editor NEU'!E576,";",'HX3.5 Editor NEU'!G576,";",'HX3.5 Editor NEU'!H576)</f>
        <v>2548;PHR Speed Vari TDA1022 Slow Rotor (Prgm 3);255;None</v>
      </c>
      <c r="E72" s="325" t="str">
        <f>CONCATENATE('HX3.5 Editor NEU'!C682,",",'HX3.5 Editor NEU'!E682,",",'HX3.5 Editor NEU'!G682,",",'HX3.5 Editor NEU'!H682)</f>
        <v>1292,Note Offset Busbar 2 2/3,84,Numeric</v>
      </c>
      <c r="F72" s="325" t="str">
        <f>CONCATENATE('HX3.5 Editor NEU'!C827,",",'HX3.5 Editor NEU'!E827,",",'HX3.5 Editor NEU'!G827,",",'HX3.5 Editor NEU'!H827)</f>
        <v>2859,Mixt DB 11 Combo Setup, Level from Busbar 15,127,Track</v>
      </c>
      <c r="G72" s="334" t="str">
        <f>CONCATENATE('HX3.5 Editor NEU'!C997,",",'HX3.5 Editor NEU'!E997,",",'HX3.5 Editor NEU'!G997,",",'HX3.5 Editor NEU'!H997)</f>
        <v>5067,MPX Input 43 Function,255,DropDownADC</v>
      </c>
      <c r="H72" s="335" t="str">
        <f>CONCATENATE('HX3.5 Editor NEU'!C1152,",",'HX3.5 Editor NEU'!E1152,",",'HX3.5 Editor NEU'!G1152,",",'HX3.5 Editor NEU'!H1152)</f>
        <v>6067,Enable 'LowerDB 4    ',255,Button</v>
      </c>
      <c r="I72" s="108" t="str">
        <f>CONCATENATE('HX3.5 Editor NEU'!C73,",",'HX3.5 Editor NEU'!E73,",",'HX3.5 Editor NEU'!G73,",",'HX3.5 Editor NEU'!H73)</f>
        <v>1033,DB #33, Pedal Drawbar 5 1/3,127,Track</v>
      </c>
    </row>
    <row r="73" spans="1:9" x14ac:dyDescent="0.2">
      <c r="A73" s="66" t="s">
        <v>2642</v>
      </c>
      <c r="B73" s="328" t="s">
        <v>2715</v>
      </c>
      <c r="C73" s="331" t="str">
        <f>CONCATENATE('HX3.5 Editor NEU'!C433,",",'HX3.5 Editor NEU'!E433,",",'HX3.5 Editor NEU'!G433,",",'HX3.5 Editor NEU'!H433)</f>
        <v>2253,LC PhaseLk/Line Cutoff Shelving Level,127,Track</v>
      </c>
      <c r="D73" s="327" t="str">
        <f>CONCATENATE('HX3.5 Editor NEU'!C577,";",'HX3.5 Editor NEU'!E577,";",'HX3.5 Editor NEU'!G577,";",'HX3.5 Editor NEU'!H577)</f>
        <v>2549;PHR Speed Vari TDA1022 Fast Rotor (Prgm 3);255;Track</v>
      </c>
      <c r="E73" s="325" t="str">
        <f>CONCATENATE('HX3.5 Editor NEU'!C683,",",'HX3.5 Editor NEU'!E683,",",'HX3.5 Editor NEU'!G683,",",'HX3.5 Editor NEU'!H683)</f>
        <v>1293,Note Offset Busbar 2,84,Numeric</v>
      </c>
      <c r="F73" s="325" t="str">
        <f>CONCATENATE('HX3.5 Editor NEU'!C828,",",'HX3.5 Editor NEU'!E828,",",'HX3.5 Editor NEU'!G828,",",'HX3.5 Editor NEU'!H828)</f>
        <v>#,Mixt Lvl Setup for Drawbar 12, H100 Wiring,0,None</v>
      </c>
      <c r="G73" s="334" t="str">
        <f>CONCATENATE('HX3.5 Editor NEU'!C998,",",'HX3.5 Editor NEU'!E998,",",'HX3.5 Editor NEU'!G998,",",'HX3.5 Editor NEU'!H998)</f>
        <v>5068,MPX Input 44 Function,255,DropDownADC</v>
      </c>
      <c r="H73" s="335" t="str">
        <f>CONCATENATE('HX3.5 Editor NEU'!C1153,",",'HX3.5 Editor NEU'!E1153,",",'HX3.5 Editor NEU'!G1153,",",'HX3.5 Editor NEU'!H1153)</f>
        <v>6068,Enable 'LowerDB 2 2/3',255,Button</v>
      </c>
      <c r="I73" s="108" t="str">
        <f>CONCATENATE('HX3.5 Editor NEU'!C74,",",'HX3.5 Editor NEU'!E74,",",'HX3.5 Editor NEU'!G74,",",'HX3.5 Editor NEU'!H74)</f>
        <v>1034,DB #34, Pedal Drawbar 8,127,Track</v>
      </c>
    </row>
    <row r="74" spans="1:9" x14ac:dyDescent="0.2">
      <c r="A74" s="66" t="s">
        <v>2643</v>
      </c>
      <c r="B74" s="328" t="s">
        <v>2716</v>
      </c>
      <c r="C74" s="331" t="str">
        <f>CONCATENATE('HX3.5 Editor NEU'!C434,",",'HX3.5 Editor NEU'!E434,",",'HX3.5 Editor NEU'!G434,",",'HX3.5 Editor NEU'!H434)</f>
        <v>2254,Scanner Gearing (Vib Frequ),127,Track</v>
      </c>
      <c r="D74" s="327" t="str">
        <f>CONCATENATE('HX3.5 Editor NEU'!C578,";",'HX3.5 Editor NEU'!E578,";",'HX3.5 Editor NEU'!G578,";",'HX3.5 Editor NEU'!H578)</f>
        <v>2550;PHR Speed Slow TDA1022 (Progam 3);255;Track</v>
      </c>
      <c r="E74" s="325" t="str">
        <f>CONCATENATE('HX3.5 Editor NEU'!C684,",",'HX3.5 Editor NEU'!E684,",",'HX3.5 Editor NEU'!G684,",",'HX3.5 Editor NEU'!H684)</f>
        <v>1294,Note Offset Busbar 1 3/5,84,Numeric</v>
      </c>
      <c r="F74" s="325" t="str">
        <f>CONCATENATE('HX3.5 Editor NEU'!C829,",",'HX3.5 Editor NEU'!E829,",",'HX3.5 Editor NEU'!G829,",",'HX3.5 Editor NEU'!H829)</f>
        <v>2860,Mixt DB 12 Hammond Setup, Lvl from Busbar 10,127,Track</v>
      </c>
      <c r="G74" s="334" t="str">
        <f>CONCATENATE('HX3.5 Editor NEU'!C999,",",'HX3.5 Editor NEU'!E999,",",'HX3.5 Editor NEU'!G999,",",'HX3.5 Editor NEU'!H999)</f>
        <v>5069,MPX Input 45 Function,255,DropDownADC</v>
      </c>
      <c r="H74" s="335" t="str">
        <f>CONCATENATE('HX3.5 Editor NEU'!C1154,",",'HX3.5 Editor NEU'!E1154,",",'HX3.5 Editor NEU'!G1154,",",'HX3.5 Editor NEU'!H1154)</f>
        <v>6069,Enable 'LowerDB 2    ',255,Button</v>
      </c>
      <c r="I74" s="108" t="str">
        <f>CONCATENATE('HX3.5 Editor NEU'!C75,",",'HX3.5 Editor NEU'!E75,",",'HX3.5 Editor NEU'!G75,",",'HX3.5 Editor NEU'!H75)</f>
        <v>1035,DB #35, Pedal Drawbar 4,127,Track</v>
      </c>
    </row>
    <row r="75" spans="1:9" x14ac:dyDescent="0.2">
      <c r="A75" s="66" t="s">
        <v>2644</v>
      </c>
      <c r="B75" s="328" t="s">
        <v>2717</v>
      </c>
      <c r="C75" s="331" t="str">
        <f>CONCATENATE('HX3.5 Editor NEU'!C435,",",'HX3.5 Editor NEU'!E435,",",'HX3.5 Editor NEU'!G435,",",'HX3.5 Editor NEU'!H435)</f>
        <v>2255,Chorus Dry (Bypass) Level,127,Track</v>
      </c>
      <c r="D75" s="327" t="str">
        <f>CONCATENATE('HX3.5 Editor NEU'!C579,";",'HX3.5 Editor NEU'!E579,";",'HX3.5 Editor NEU'!G579,";",'HX3.5 Editor NEU'!H579)</f>
        <v>2551;PHR Feedback (Progam 3);255;Track</v>
      </c>
      <c r="E75" s="325" t="str">
        <f>CONCATENATE('HX3.5 Editor NEU'!C685,",",'HX3.5 Editor NEU'!E685,",",'HX3.5 Editor NEU'!G685,",",'HX3.5 Editor NEU'!H685)</f>
        <v>1295,Note Offset Busbar 1 1/3,84,Numeric</v>
      </c>
      <c r="F75" s="325" t="str">
        <f>CONCATENATE('HX3.5 Editor NEU'!C830,",",'HX3.5 Editor NEU'!E830,",",'HX3.5 Editor NEU'!G830,",",'HX3.5 Editor NEU'!H830)</f>
        <v>2861,Mixt DB 12 Hammond Setup, Lvl from Busbar 11,127,Track</v>
      </c>
      <c r="G75" s="334" t="str">
        <f>CONCATENATE('HX3.5 Editor NEU'!C1000,",",'HX3.5 Editor NEU'!E1000,",",'HX3.5 Editor NEU'!G1000,",",'HX3.5 Editor NEU'!H1000)</f>
        <v>5070,MPX Input 46 Function,255,DropDownADC</v>
      </c>
      <c r="H75" s="335" t="str">
        <f>CONCATENATE('HX3.5 Editor NEU'!C1155,",",'HX3.5 Editor NEU'!E1155,",",'HX3.5 Editor NEU'!G1155,",",'HX3.5 Editor NEU'!H1155)</f>
        <v>6070,Enable 'LowerDB 1 3/5',255,Button</v>
      </c>
      <c r="I75" s="108" t="str">
        <f>CONCATENATE('HX3.5 Editor NEU'!C76,",",'HX3.5 Editor NEU'!E76,",",'HX3.5 Editor NEU'!G76,",",'HX3.5 Editor NEU'!H76)</f>
        <v>1036,DB #36, Pedal Drawbar 2 2/3,127,Track</v>
      </c>
    </row>
    <row r="76" spans="1:9" x14ac:dyDescent="0.2">
      <c r="B76" s="328" t="s">
        <v>2718</v>
      </c>
      <c r="C76" s="331" t="str">
        <f>CONCATENATE('HX3.5 Editor NEU'!C436,",",'HX3.5 Editor NEU'!E436,",",'HX3.5 Editor NEU'!G436,",",'HX3.5 Editor NEU'!H436)</f>
        <v>2256,Chorus Wet (Scanner) Level,127,Track</v>
      </c>
      <c r="D76" s="327" t="str">
        <f>CONCATENATE('HX3.5 Editor NEU'!C580,";",'HX3.5 Editor NEU'!E580,";",'HX3.5 Editor NEU'!G580,";",'HX3.5 Editor NEU'!H580)</f>
        <v>2552;PHR Level Ph1 (Progam 3);255;Track</v>
      </c>
      <c r="E76" s="325" t="str">
        <f>CONCATENATE('HX3.5 Editor NEU'!C686,",",'HX3.5 Editor NEU'!E686,",",'HX3.5 Editor NEU'!G686,",",'HX3.5 Editor NEU'!H686)</f>
        <v>1296,Note Offset Busbar 1,84,Numeric</v>
      </c>
      <c r="F76" s="325" t="str">
        <f>CONCATENATE('HX3.5 Editor NEU'!C831,",",'HX3.5 Editor NEU'!E831,",",'HX3.5 Editor NEU'!G831,",",'HX3.5 Editor NEU'!H831)</f>
        <v>2862,Mixt DB 12 Hammond Setup, Lvl from Busbar 12,127,Track</v>
      </c>
      <c r="G76" s="334" t="str">
        <f>CONCATENATE('HX3.5 Editor NEU'!C1001,",",'HX3.5 Editor NEU'!E1001,",",'HX3.5 Editor NEU'!G1001,",",'HX3.5 Editor NEU'!H1001)</f>
        <v>5071,MPX Input 47 Function,255,DropDownADC</v>
      </c>
      <c r="H76" s="335" t="str">
        <f>CONCATENATE('HX3.5 Editor NEU'!C1156,",",'HX3.5 Editor NEU'!E1156,",",'HX3.5 Editor NEU'!G1156,",",'HX3.5 Editor NEU'!H1156)</f>
        <v>6071,Enable 'LowerDB 1 1/3',255,Button</v>
      </c>
      <c r="I76" s="108" t="str">
        <f>CONCATENATE('HX3.5 Editor NEU'!C77,",",'HX3.5 Editor NEU'!E77,",",'HX3.5 Editor NEU'!G77,",",'HX3.5 Editor NEU'!H77)</f>
        <v>1037,DB #37, Pedal Drawbar 2,127,Track</v>
      </c>
    </row>
    <row r="77" spans="1:9" x14ac:dyDescent="0.2">
      <c r="B77" s="328" t="s">
        <v>2719</v>
      </c>
      <c r="C77" s="331" t="str">
        <f>CONCATENATE('HX3.5 Editor NEU'!C437,",",'HX3.5 Editor NEU'!E437,",",'HX3.5 Editor NEU'!G437,",",'HX3.5 Editor NEU'!H437)</f>
        <v>2257,Modulation @V1,127,Track</v>
      </c>
      <c r="D77" s="327" t="str">
        <f>CONCATENATE('HX3.5 Editor NEU'!C581,";",'HX3.5 Editor NEU'!E581,";",'HX3.5 Editor NEU'!G581,";",'HX3.5 Editor NEU'!H581)</f>
        <v>2553;PHR Level Ph2 (Progam 3);255;Track</v>
      </c>
      <c r="E77" s="325" t="str">
        <f>CONCATENATE('HX3.5 Editor NEU'!C687,",",'HX3.5 Editor NEU'!E687,",",'HX3.5 Editor NEU'!G687,",",'HX3.5 Editor NEU'!H687)</f>
        <v>1297,Note Offset Busbar 10,84,Numeric</v>
      </c>
      <c r="F77" s="325" t="str">
        <f>CONCATENATE('HX3.5 Editor NEU'!C832,",",'HX3.5 Editor NEU'!E832,",",'HX3.5 Editor NEU'!G832,",",'HX3.5 Editor NEU'!H832)</f>
        <v>2863,Mixt DB 12 Hammond Setup, Lvl from Busbar 13,127,Track</v>
      </c>
      <c r="G77" s="334" t="str">
        <f>CONCATENATE('HX3.5 Editor NEU'!C1002,",",'HX3.5 Editor NEU'!E1002,",",'HX3.5 Editor NEU'!G1002,",",'HX3.5 Editor NEU'!H1002)</f>
        <v>5072,MPX Input 48 Function,255,DropDownADC</v>
      </c>
      <c r="H77" s="335" t="str">
        <f>CONCATENATE('HX3.5 Editor NEU'!C1157,",",'HX3.5 Editor NEU'!E1157,",",'HX3.5 Editor NEU'!G1157,",",'HX3.5 Editor NEU'!H1157)</f>
        <v>6072,Enable 'LowerDB 1    ',255,Button</v>
      </c>
      <c r="I77" s="108" t="str">
        <f>CONCATENATE('HX3.5 Editor NEU'!C78,",",'HX3.5 Editor NEU'!E78,",",'HX3.5 Editor NEU'!G78,",",'HX3.5 Editor NEU'!H78)</f>
        <v>1038,DB #38, Pedal Drawbar 1 3/5,127,Track</v>
      </c>
    </row>
    <row r="78" spans="1:9" x14ac:dyDescent="0.2">
      <c r="B78" s="328" t="s">
        <v>2720</v>
      </c>
      <c r="C78" s="331" t="str">
        <f>CONCATENATE('HX3.5 Editor NEU'!C438,",",'HX3.5 Editor NEU'!E438,",",'HX3.5 Editor NEU'!G438,",",'HX3.5 Editor NEU'!H438)</f>
        <v>2258,Modulation @C1,127,Track</v>
      </c>
      <c r="D78" s="327" t="str">
        <f>CONCATENATE('HX3.5 Editor NEU'!C582,";",'HX3.5 Editor NEU'!E582,";",'HX3.5 Editor NEU'!G582,";",'HX3.5 Editor NEU'!H582)</f>
        <v>2554;PHR Level Ph3 (Progam 3);255;Track</v>
      </c>
      <c r="E78" s="325" t="str">
        <f>CONCATENATE('HX3.5 Editor NEU'!C688,",",'HX3.5 Editor NEU'!E688,",",'HX3.5 Editor NEU'!G688,",",'HX3.5 Editor NEU'!H688)</f>
        <v>1298,Note Offset Busbar 11,84,Numeric</v>
      </c>
      <c r="F78" s="325" t="str">
        <f>CONCATENATE('HX3.5 Editor NEU'!C833,",",'HX3.5 Editor NEU'!E833,",",'HX3.5 Editor NEU'!G833,",",'HX3.5 Editor NEU'!H833)</f>
        <v>2864,Mixt DB 12 Hammond Setup, Lvl from Busbar 14,127,Track</v>
      </c>
      <c r="G78" s="334" t="str">
        <f>CONCATENATE('HX3.5 Editor NEU'!C1003,",",'HX3.5 Editor NEU'!E1003,",",'HX3.5 Editor NEU'!G1003,",",'HX3.5 Editor NEU'!H1003)</f>
        <v>5073,MPX Input 49 Function,255,DropDownADC</v>
      </c>
      <c r="H78" s="335" t="str">
        <f>CONCATENATE('HX3.5 Editor NEU'!C1158,",",'HX3.5 Editor NEU'!E1158,",",'HX3.5 Editor NEU'!G1158,",",'HX3.5 Editor NEU'!H1158)</f>
        <v>6073,Enable 'LowerDB Mix 1',255,Button</v>
      </c>
      <c r="I78" s="108" t="str">
        <f>CONCATENATE('HX3.5 Editor NEU'!C79,",",'HX3.5 Editor NEU'!E79,",",'HX3.5 Editor NEU'!G79,",",'HX3.5 Editor NEU'!H79)</f>
        <v>1039,DB #39, Pedal Drawbar 1 1/3,127,Track</v>
      </c>
    </row>
    <row r="79" spans="1:9" x14ac:dyDescent="0.2">
      <c r="B79" s="328" t="s">
        <v>2721</v>
      </c>
      <c r="C79" s="331" t="str">
        <f>CONCATENATE('HX3.5 Editor NEU'!C439,",",'HX3.5 Editor NEU'!E439,",",'HX3.5 Editor NEU'!G439,",",'HX3.5 Editor NEU'!H439)</f>
        <v>2259,Modulation @V2,127,Track</v>
      </c>
      <c r="D79" s="327" t="str">
        <f>CONCATENATE('HX3.5 Editor NEU'!C583,";",'HX3.5 Editor NEU'!E583,";",'HX3.5 Editor NEU'!G583,";",'HX3.5 Editor NEU'!H583)</f>
        <v>2555;PHR Level Dry (Progam 3);255;Track</v>
      </c>
      <c r="E79" s="325" t="str">
        <f>CONCATENATE('HX3.5 Editor NEU'!C689,",",'HX3.5 Editor NEU'!E689,",",'HX3.5 Editor NEU'!G689,",",'HX3.5 Editor NEU'!H689)</f>
        <v>1299,Note Offset Busbar 12,84,Numeric</v>
      </c>
      <c r="F79" s="325" t="str">
        <f>CONCATENATE('HX3.5 Editor NEU'!C834,",",'HX3.5 Editor NEU'!E834,",",'HX3.5 Editor NEU'!G834,",",'HX3.5 Editor NEU'!H834)</f>
        <v>2865,Mixt DB 12 Hammond Setup, Lvl from Busbar 15,127,Track</v>
      </c>
      <c r="G79" s="334" t="str">
        <f>CONCATENATE('HX3.5 Editor NEU'!C1004,",",'HX3.5 Editor NEU'!E1004,",",'HX3.5 Editor NEU'!G1004,",",'HX3.5 Editor NEU'!H1004)</f>
        <v>5074,MPX Input 50 Function,255,DropDownADC</v>
      </c>
      <c r="H79" s="335" t="str">
        <f>CONCATENATE('HX3.5 Editor NEU'!C1159,",",'HX3.5 Editor NEU'!E1159,",",'HX3.5 Editor NEU'!G1159,",",'HX3.5 Editor NEU'!H1159)</f>
        <v>6074,Enable 'LowerDB Mix 2',255,Button</v>
      </c>
      <c r="I79" s="108" t="str">
        <f>CONCATENATE('HX3.5 Editor NEU'!C80,",",'HX3.5 Editor NEU'!E80,",",'HX3.5 Editor NEU'!G80,",",'HX3.5 Editor NEU'!H80)</f>
        <v>1040,DB #40, Pedal Drawbar 1,127,Track</v>
      </c>
    </row>
    <row r="80" spans="1:9" x14ac:dyDescent="0.2">
      <c r="B80" s="328" t="s">
        <v>2722</v>
      </c>
      <c r="C80" s="331" t="str">
        <f>CONCATENATE('HX3.5 Editor NEU'!C440,",",'HX3.5 Editor NEU'!E440,",",'HX3.5 Editor NEU'!G440,",",'HX3.5 Editor NEU'!H440)</f>
        <v>2260,Modulation @C2,127,Track</v>
      </c>
      <c r="D80" s="327" t="str">
        <f>CONCATENATE('HX3.5 Editor NEU'!C584,";",'HX3.5 Editor NEU'!E584,";",'HX3.5 Editor NEU'!G584,";",'HX3.5 Editor NEU'!H584)</f>
        <v>2556;PHR Feedback Invert (Progam 3);255;Bits</v>
      </c>
      <c r="E80" s="325" t="str">
        <f>CONCATENATE('HX3.5 Editor NEU'!C690,",",'HX3.5 Editor NEU'!E690,",",'HX3.5 Editor NEU'!G690,",",'HX3.5 Editor NEU'!H690)</f>
        <v>1300,Note Offset Busbar 13,84,Numeric</v>
      </c>
      <c r="F80" s="325" t="str">
        <f>CONCATENATE('HX3.5 Editor NEU'!C835,",",'HX3.5 Editor NEU'!E835,",",'HX3.5 Editor NEU'!G835,",",'HX3.5 Editor NEU'!H835)</f>
        <v>#,Mixt Lvl Setup for Drawbar 12, LSI Sine Wiring,0,None</v>
      </c>
      <c r="G80" s="334" t="str">
        <f>CONCATENATE('HX3.5 Editor NEU'!C1005,",",'HX3.5 Editor NEU'!E1005,",",'HX3.5 Editor NEU'!G1005,",",'HX3.5 Editor NEU'!H1005)</f>
        <v>5075,MPX Input 51 Function,255,DropDownADC</v>
      </c>
      <c r="H80" s="335" t="str">
        <f>CONCATENATE('HX3.5 Editor NEU'!C1160,",",'HX3.5 Editor NEU'!E1160,",",'HX3.5 Editor NEU'!G1160,",",'HX3.5 Editor NEU'!H1160)</f>
        <v>6075,Enable 'LowerDB Mix 3',255,Button</v>
      </c>
      <c r="I80" s="108" t="str">
        <f>CONCATENATE('HX3.5 Editor NEU'!C81,",",'HX3.5 Editor NEU'!E81,",",'HX3.5 Editor NEU'!G81,",",'HX3.5 Editor NEU'!H81)</f>
        <v>1041,DB #41, Pedal Mixture Drawbar 10,127,Track</v>
      </c>
    </row>
    <row r="81" spans="2:9" x14ac:dyDescent="0.2">
      <c r="B81" s="328" t="s">
        <v>2723</v>
      </c>
      <c r="C81" s="331" t="str">
        <f>CONCATENATE('HX3.5 Editor NEU'!C441,",",'HX3.5 Editor NEU'!E441,",",'HX3.5 Editor NEU'!G441,",",'HX3.5 Editor NEU'!H441)</f>
        <v>2261,Modulation @V3,127,Track</v>
      </c>
      <c r="D81" s="327" t="str">
        <f>CONCATENATE('HX3.5 Editor NEU'!C585,";",'HX3.5 Editor NEU'!E585,";",'HX3.5 Editor NEU'!G585,";",'HX3.5 Editor NEU'!H585)</f>
        <v>2557;PHR Ramp Delay (Progam 3);63;Track</v>
      </c>
      <c r="E81" s="325" t="str">
        <f>CONCATENATE('HX3.5 Editor NEU'!C691,",",'HX3.5 Editor NEU'!E691,",",'HX3.5 Editor NEU'!G691,",",'HX3.5 Editor NEU'!H691)</f>
        <v>1301,Note Offset Busbar 14,84,Numeric</v>
      </c>
      <c r="F81" s="325" t="str">
        <f>CONCATENATE('HX3.5 Editor NEU'!C836,",",'HX3.5 Editor NEU'!E836,",",'HX3.5 Editor NEU'!G836,",",'HX3.5 Editor NEU'!H836)</f>
        <v>2866,Mixt DB 12 LSI SineGen Setup, Lvl from Busbar 10,127,Track</v>
      </c>
      <c r="G81" s="334" t="str">
        <f>CONCATENATE('HX3.5 Editor NEU'!C1006,",",'HX3.5 Editor NEU'!E1006,",",'HX3.5 Editor NEU'!G1006,",",'HX3.5 Editor NEU'!H1006)</f>
        <v>5076,MPX Input 52 Function,255,DropDownADC</v>
      </c>
      <c r="H81" s="335" t="str">
        <f>CONCATENATE('HX3.5 Editor NEU'!C1161,",",'HX3.5 Editor NEU'!E1161,",",'HX3.5 Editor NEU'!G1161,",",'HX3.5 Editor NEU'!H1161)</f>
        <v>6076,Enable 'Lower Attack ',255,Button</v>
      </c>
      <c r="I81" s="108" t="str">
        <f>CONCATENATE('HX3.5 Editor NEU'!C82,",",'HX3.5 Editor NEU'!E82,",",'HX3.5 Editor NEU'!G82,",",'HX3.5 Editor NEU'!H82)</f>
        <v>1042,DB #42, Pedal Mixture Drawbar 11,127,Track</v>
      </c>
    </row>
    <row r="82" spans="2:9" x14ac:dyDescent="0.2">
      <c r="B82" s="328" t="s">
        <v>2724</v>
      </c>
      <c r="C82" s="331" t="str">
        <f>CONCATENATE('HX3.5 Editor NEU'!C442,",",'HX3.5 Editor NEU'!E442,",",'HX3.5 Editor NEU'!G442,",",'HX3.5 Editor NEU'!H442)</f>
        <v>2262,Modulation @C3,127,Track</v>
      </c>
      <c r="D82" s="327" t="str">
        <f>CONCATENATE('HX3.5 Editor NEU'!C586,";",'HX3.5 Editor NEU'!E586,";",'HX3.5 Editor NEU'!G586,";",'HX3.5 Editor NEU'!H586)</f>
        <v>2558;PHR Mod Vari Ph1 (Progam 3);255;Track</v>
      </c>
      <c r="E82" s="325" t="str">
        <f>CONCATENATE('HX3.5 Editor NEU'!C692,",",'HX3.5 Editor NEU'!E692,",",'HX3.5 Editor NEU'!G692,",",'HX3.5 Editor NEU'!H692)</f>
        <v>1302,Note Offset Busbar 15,84,Numeric</v>
      </c>
      <c r="F82" s="325" t="str">
        <f>CONCATENATE('HX3.5 Editor NEU'!C837,",",'HX3.5 Editor NEU'!E837,",",'HX3.5 Editor NEU'!G837,",",'HX3.5 Editor NEU'!H837)</f>
        <v>2867,Mixt DB 12 LSI SineGen Setup, Lvl from Busbar 11,127,Track</v>
      </c>
      <c r="G82" s="334" t="str">
        <f>CONCATENATE('HX3.5 Editor NEU'!C1007,",",'HX3.5 Editor NEU'!E1007,",",'HX3.5 Editor NEU'!G1007,",",'HX3.5 Editor NEU'!H1007)</f>
        <v>5077,MPX Input 53 Function,255,DropDownADC</v>
      </c>
      <c r="H82" s="335" t="str">
        <f>CONCATENATE('HX3.5 Editor NEU'!C1162,",",'HX3.5 Editor NEU'!E1162,",",'HX3.5 Editor NEU'!G1162,",",'HX3.5 Editor NEU'!H1162)</f>
        <v>6077,Enable 'Lower Decay  ',255,Button</v>
      </c>
      <c r="I82" s="108" t="str">
        <f>CONCATENATE('HX3.5 Editor NEU'!C83,",",'HX3.5 Editor NEU'!E83,",",'HX3.5 Editor NEU'!G83,",",'HX3.5 Editor NEU'!H83)</f>
        <v>1043,DB #43, Pedal Mixture Drawbar 12,127,Track</v>
      </c>
    </row>
    <row r="83" spans="2:9" x14ac:dyDescent="0.2">
      <c r="B83" s="328" t="s">
        <v>2725</v>
      </c>
      <c r="C83" s="331" t="str">
        <f>CONCATENATE('HX3.5 Editor NEU'!C443,",",'HX3.5 Editor NEU'!E443,",",'HX3.5 Editor NEU'!G443,",",'HX3.5 Editor NEU'!H443)</f>
        <v>#,ScannerVib Program 4 Setup (LSI Sine),0,None</v>
      </c>
      <c r="D83" s="327" t="str">
        <f>CONCATENATE('HX3.5 Editor NEU'!C587,";",'HX3.5 Editor NEU'!E587,";",'HX3.5 Editor NEU'!G587,";",'HX3.5 Editor NEU'!H587)</f>
        <v>2559;PHR Mod Vari Ph2 (Progam 3);255;Track</v>
      </c>
      <c r="E83" s="325" t="str">
        <f>CONCATENATE('HX3.5 Editor NEU'!C693,",",'HX3.5 Editor NEU'!E693,",",'HX3.5 Editor NEU'!G693,",",'HX3.5 Editor NEU'!H693)</f>
        <v>#,BB Note Offsets B3/Default Wiring,0,None</v>
      </c>
      <c r="F83" s="325" t="str">
        <f>CONCATENATE('HX3.5 Editor NEU'!C838,",",'HX3.5 Editor NEU'!E838,",",'HX3.5 Editor NEU'!G838,",",'HX3.5 Editor NEU'!H838)</f>
        <v>2868,Mixt DB 12 LSI SineGen Setup, Lvl from Busbar 12,127,Track</v>
      </c>
      <c r="G83" s="334" t="str">
        <f>CONCATENATE('HX3.5 Editor NEU'!C1008,",",'HX3.5 Editor NEU'!E1008,",",'HX3.5 Editor NEU'!G1008,",",'HX3.5 Editor NEU'!H1008)</f>
        <v>5078,MPX Input 54 Function,255,DropDownADC</v>
      </c>
      <c r="H83" s="335" t="str">
        <f>CONCATENATE('HX3.5 Editor NEU'!C1163,",",'HX3.5 Editor NEU'!E1163,",",'HX3.5 Editor NEU'!G1163,",",'HX3.5 Editor NEU'!H1163)</f>
        <v>6078,Enable 'Lower Sustain',255,Button</v>
      </c>
      <c r="I83" s="108" t="str">
        <f>CONCATENATE('HX3.5 Editor NEU'!C84,",",'HX3.5 Editor NEU'!E84,",",'HX3.5 Editor NEU'!G84,",",'HX3.5 Editor NEU'!H84)</f>
        <v>#,Pedal 4 Drawbars AutoMix/H100,0,None</v>
      </c>
    </row>
    <row r="84" spans="2:9" x14ac:dyDescent="0.2">
      <c r="B84" s="328" t="s">
        <v>2726</v>
      </c>
      <c r="C84" s="331" t="str">
        <f>CONCATENATE('HX3.5 Editor NEU'!C444,",",'HX3.5 Editor NEU'!E444,",",'HX3.5 Editor NEU'!G444,",",'HX3.5 Editor NEU'!H444)</f>
        <v>2264,Pre-Emphasis (Treble Gain),127,Track</v>
      </c>
      <c r="D84" s="327" t="str">
        <f>CONCATENATE('HX3.5 Editor NEU'!C588,";",'HX3.5 Editor NEU'!E588,";",'HX3.5 Editor NEU'!G588,";",'HX3.5 Editor NEU'!H588)</f>
        <v>2560;PHR Mod Vari Ph3 (Progam 3);255;Track</v>
      </c>
      <c r="E84" s="325" t="str">
        <f>CONCATENATE('HX3.5 Editor NEU'!C694,",",'HX3.5 Editor NEU'!E694,",",'HX3.5 Editor NEU'!G694,",",'HX3.5 Editor NEU'!H694)</f>
        <v>2700,Note Offset Busbar 16, Hammond/Default,84,Numeric</v>
      </c>
      <c r="F84" s="325" t="str">
        <f>CONCATENATE('HX3.5 Editor NEU'!C839,",",'HX3.5 Editor NEU'!E839,",",'HX3.5 Editor NEU'!G839,",",'HX3.5 Editor NEU'!H839)</f>
        <v>2869,Mixt DB 12 LSI SineGen Setup, Lvl from Busbar 13,127,Track</v>
      </c>
      <c r="G84" s="334" t="str">
        <f>CONCATENATE('HX3.5 Editor NEU'!C1009,",",'HX3.5 Editor NEU'!E1009,",",'HX3.5 Editor NEU'!G1009,",",'HX3.5 Editor NEU'!H1009)</f>
        <v>5079,MPX Input 55 Function,255,DropDownADC</v>
      </c>
      <c r="H84" s="335" t="str">
        <f>CONCATENATE('HX3.5 Editor NEU'!C1164,",",'HX3.5 Editor NEU'!E1164,",",'HX3.5 Editor NEU'!G1164,",",'HX3.5 Editor NEU'!H1164)</f>
        <v>6079,Enable 'Lower Release',255,Button</v>
      </c>
      <c r="I84" s="108" t="str">
        <f>CONCATENATE('HX3.5 Editor NEU'!C85,",",'HX3.5 Editor NEU'!E85,",",'HX3.5 Editor NEU'!G85,",",'HX3.5 Editor NEU'!H85)</f>
        <v>1072,DB #72, Pedal Drawbar 16 AutoMix,127,Track</v>
      </c>
    </row>
    <row r="85" spans="2:9" x14ac:dyDescent="0.2">
      <c r="B85" s="328" t="s">
        <v>2727</v>
      </c>
      <c r="C85" s="331" t="str">
        <f>CONCATENATE('HX3.5 Editor NEU'!C445,",",'HX3.5 Editor NEU'!E445,",",'HX3.5 Editor NEU'!G445,",",'HX3.5 Editor NEU'!H445)</f>
        <v>2265,LC Line Age/AM Amplitude Modulation,127,Track</v>
      </c>
      <c r="D85" s="327" t="str">
        <f>CONCATENATE('HX3.5 Editor NEU'!C589,";",'HX3.5 Editor NEU'!E589,";",'HX3.5 Editor NEU'!G589,";",'HX3.5 Editor NEU'!H589)</f>
        <v>2561;PHR Mod Slow Ph1 (Progam 3);255;Track</v>
      </c>
      <c r="E85" s="325" t="str">
        <f>CONCATENATE('HX3.5 Editor NEU'!C695,",",'HX3.5 Editor NEU'!E695,",",'HX3.5 Editor NEU'!G695,",",'HX3.5 Editor NEU'!H695)</f>
        <v>2701,Note Offset Busbar 5 1/3, Hammond/Default,84,Numeric</v>
      </c>
      <c r="F85" s="325" t="str">
        <f>CONCATENATE('HX3.5 Editor NEU'!C840,",",'HX3.5 Editor NEU'!E840,",",'HX3.5 Editor NEU'!G840,",",'HX3.5 Editor NEU'!H840)</f>
        <v>2870,Mixt DB 12 LSI SineGen Setup, Lvl from Busbar 14,127,Track</v>
      </c>
      <c r="G85" s="334" t="str">
        <f>CONCATENATE('HX3.5 Editor NEU'!C1010,",",'HX3.5 Editor NEU'!E1010,",",'HX3.5 Editor NEU'!G1010,",",'HX3.5 Editor NEU'!H1010)</f>
        <v>5080,MPX Input 56 Function,255,DropDownADC</v>
      </c>
      <c r="H85" s="335" t="str">
        <f>CONCATENATE('HX3.5 Editor NEU'!C1165,",",'HX3.5 Editor NEU'!E1165,",",'HX3.5 Editor NEU'!G1165,",",'HX3.5 Editor NEU'!H1165)</f>
        <v>6080,Enable 'LowerADSR Hrm',255,Button</v>
      </c>
      <c r="I85" s="108" t="str">
        <f>CONCATENATE('HX3.5 Editor NEU'!C86,",",'HX3.5 Editor NEU'!E86,",",'HX3.5 Editor NEU'!G86,",",'HX3.5 Editor NEU'!H86)</f>
        <v>1073,DB #73, Pedal Drawbar 16H AutoMix,127,Track</v>
      </c>
    </row>
    <row r="86" spans="2:9" x14ac:dyDescent="0.2">
      <c r="B86" s="328" t="s">
        <v>2728</v>
      </c>
      <c r="C86" s="331" t="str">
        <f>CONCATENATE('HX3.5 Editor NEU'!C446,",",'HX3.5 Editor NEU'!E446,",",'HX3.5 Editor NEU'!G446,",",'HX3.5 Editor NEU'!H446)</f>
        <v>2266,LC Line Feedback,127,Track</v>
      </c>
      <c r="D86" s="327" t="str">
        <f>CONCATENATE('HX3.5 Editor NEU'!C590,";",'HX3.5 Editor NEU'!E590,";",'HX3.5 Editor NEU'!G590,";",'HX3.5 Editor NEU'!H590)</f>
        <v>2562;PHR Mod Slow Ph2 (Progam 3);255;Track</v>
      </c>
      <c r="E86" s="325" t="str">
        <f>CONCATENATE('HX3.5 Editor NEU'!C696,",",'HX3.5 Editor NEU'!E696,",",'HX3.5 Editor NEU'!G696,",",'HX3.5 Editor NEU'!H696)</f>
        <v>2702,Note Offset Busbar 8, Hammond/Default,84,Numeric</v>
      </c>
      <c r="F86" s="325" t="str">
        <f>CONCATENATE('HX3.5 Editor NEU'!C841,",",'HX3.5 Editor NEU'!E841,",",'HX3.5 Editor NEU'!G841,",",'HX3.5 Editor NEU'!H841)</f>
        <v>2871,Mixt DB 12 LSI SineGen Setup, Lvl from Busbar 15,127,Track</v>
      </c>
      <c r="G86" s="334" t="str">
        <f>CONCATENATE('HX3.5 Editor NEU'!C1011,",",'HX3.5 Editor NEU'!E1011,",",'HX3.5 Editor NEU'!G1011,",",'HX3.5 Editor NEU'!H1011)</f>
        <v>5081,MPX Input 57 Function,255,DropDownADC</v>
      </c>
      <c r="H86" s="335" t="str">
        <f>CONCATENATE('HX3.5 Editor NEU'!C1166,",",'HX3.5 Editor NEU'!E1166,",",'HX3.5 Editor NEU'!G1166,",",'HX3.5 Editor NEU'!H1166)</f>
        <v>6081,Enable 'EnvEna &lt;drb&gt; ',255,Button</v>
      </c>
      <c r="I86" s="108" t="str">
        <f>CONCATENATE('HX3.5 Editor NEU'!C87,",",'HX3.5 Editor NEU'!E87,",",'HX3.5 Editor NEU'!G87,",",'HX3.5 Editor NEU'!H87)</f>
        <v>1074,DB #74, Pedal Drawbar 8 AutoMix,127,Track</v>
      </c>
    </row>
    <row r="87" spans="2:9" x14ac:dyDescent="0.2">
      <c r="B87" s="328" t="s">
        <v>2729</v>
      </c>
      <c r="C87" s="331" t="str">
        <f>CONCATENATE('HX3.5 Editor NEU'!C447,",",'HX3.5 Editor NEU'!E447,",",'HX3.5 Editor NEU'!G447,",",'HX3.5 Editor NEU'!H447)</f>
        <v>2267,LC Line Reflection,127,Track</v>
      </c>
      <c r="D87" s="327" t="str">
        <f>CONCATENATE('HX3.5 Editor NEU'!C591,";",'HX3.5 Editor NEU'!E591,";",'HX3.5 Editor NEU'!G591,";",'HX3.5 Editor NEU'!H591)</f>
        <v>2563;PHR Mod Slow Ph3 (Progam 3);255;Track</v>
      </c>
      <c r="E87" s="325" t="str">
        <f>CONCATENATE('HX3.5 Editor NEU'!C697,",",'HX3.5 Editor NEU'!E697,",",'HX3.5 Editor NEU'!G697,",",'HX3.5 Editor NEU'!H697)</f>
        <v>2703,Note Offset Busbar 4, Hammond/Default,84,Numeric</v>
      </c>
      <c r="F87" s="325" t="str">
        <f>CONCATENATE('HX3.5 Editor NEU'!C842,",",'HX3.5 Editor NEU'!E842,",",'HX3.5 Editor NEU'!G842,",",'HX3.5 Editor NEU'!H842)</f>
        <v>#,Mixt Lvl Setup for Drawbar 12, LSI Square Wiring,0,None</v>
      </c>
      <c r="G87" s="334" t="str">
        <f>CONCATENATE('HX3.5 Editor NEU'!C1012,",",'HX3.5 Editor NEU'!E1012,",",'HX3.5 Editor NEU'!G1012,",",'HX3.5 Editor NEU'!H1012)</f>
        <v>5082,MPX Input 58 Function,255,DropDownADC</v>
      </c>
      <c r="H87" s="335" t="str">
        <f>CONCATENATE('HX3.5 Editor NEU'!C1167,",",'HX3.5 Editor NEU'!E1167,",",'HX3.5 Editor NEU'!G1167,",",'HX3.5 Editor NEU'!H1167)</f>
        <v>6082,Enable 'LowerGM Prg 1',255,Button</v>
      </c>
      <c r="I87" s="108" t="str">
        <f>CONCATENATE('HX3.5 Editor NEU'!C88,",",'HX3.5 Editor NEU'!E88,",",'HX3.5 Editor NEU'!G88,",",'HX3.5 Editor NEU'!H88)</f>
        <v>1075,DB #75, Pedal Drawbar 8H AutoMix,127,Track</v>
      </c>
    </row>
    <row r="88" spans="2:9" x14ac:dyDescent="0.2">
      <c r="B88" s="328" t="s">
        <v>2730</v>
      </c>
      <c r="C88" s="331" t="str">
        <f>CONCATENATE('HX3.5 Editor NEU'!C448,",",'HX3.5 Editor NEU'!E448,",",'HX3.5 Editor NEU'!G448,",",'HX3.5 Editor NEU'!H448)</f>
        <v>2268,LC Line Response Cutoff Frequency,127,Track</v>
      </c>
      <c r="D88" s="327" t="str">
        <f>CONCATENATE('HX3.5 Editor NEU'!C592,";",'HX3.5 Editor NEU'!E592,";",'HX3.5 Editor NEU'!G592,";",'HX3.5 Editor NEU'!H592)</f>
        <v>#;PHR Program 4 Setup (Tab Celeste);0;None</v>
      </c>
      <c r="E88" s="325" t="str">
        <f>CONCATENATE('HX3.5 Editor NEU'!C698,",",'HX3.5 Editor NEU'!E698,",",'HX3.5 Editor NEU'!G698,",",'HX3.5 Editor NEU'!H698)</f>
        <v>2704,Note Offset Busbar 2 2/3, Hammond/Default,84,Numeric</v>
      </c>
      <c r="F88" s="325" t="str">
        <f>CONCATENATE('HX3.5 Editor NEU'!C843,",",'HX3.5 Editor NEU'!E843,",",'HX3.5 Editor NEU'!G843,",",'HX3.5 Editor NEU'!H843)</f>
        <v>2872,Mixt DB 12 LSI SquareG Setup, Lvl from Busbar 10,127,Track</v>
      </c>
      <c r="G88" s="334" t="str">
        <f>CONCATENATE('HX3.5 Editor NEU'!C1013,",",'HX3.5 Editor NEU'!E1013,",",'HX3.5 Editor NEU'!G1013,",",'HX3.5 Editor NEU'!H1013)</f>
        <v>5083,MPX Input 59 Function,255,DropDownADC</v>
      </c>
      <c r="H88" s="335" t="str">
        <f>CONCATENATE('HX3.5 Editor NEU'!C1168,",",'HX3.5 Editor NEU'!E1168,",",'HX3.5 Editor NEU'!G1168,",",'HX3.5 Editor NEU'!H1168)</f>
        <v>6083,Enable 'LowerGM Lvl 1',255,Button</v>
      </c>
      <c r="I88" s="108" t="str">
        <f>CONCATENATE('HX3.5 Editor NEU'!C89,",",'HX3.5 Editor NEU'!E89,",",'HX3.5 Editor NEU'!G89,",",'HX3.5 Editor NEU'!H89)</f>
        <v>#,Pedal ADSR,0,None</v>
      </c>
    </row>
    <row r="89" spans="2:9" x14ac:dyDescent="0.2">
      <c r="B89" s="328" t="s">
        <v>2731</v>
      </c>
      <c r="C89" s="331" t="str">
        <f>CONCATENATE('HX3.5 Editor NEU'!C449,",",'HX3.5 Editor NEU'!E449,",",'HX3.5 Editor NEU'!G449,",",'HX3.5 Editor NEU'!H449)</f>
        <v>2269,LC PhaseLk/Line Cutoff Shelving Level,127,Track</v>
      </c>
      <c r="D89" s="327" t="str">
        <f>CONCATENATE('HX3.5 Editor NEU'!C593,";",'HX3.5 Editor NEU'!E593,";",'HX3.5 Editor NEU'!G593,";",'HX3.5 Editor NEU'!H593)</f>
        <v>2564;PHR Speed Vari TDA1022 Slow Rotor (Prgm 4);255;None</v>
      </c>
      <c r="E89" s="325" t="str">
        <f>CONCATENATE('HX3.5 Editor NEU'!C699,",",'HX3.5 Editor NEU'!E699,",",'HX3.5 Editor NEU'!G699,",",'HX3.5 Editor NEU'!H699)</f>
        <v>2705,Note Offset Busbar 2, Hammond/Default,84,Numeric</v>
      </c>
      <c r="F89" s="325" t="str">
        <f>CONCATENATE('HX3.5 Editor NEU'!C844,",",'HX3.5 Editor NEU'!E844,",",'HX3.5 Editor NEU'!G844,",",'HX3.5 Editor NEU'!H844)</f>
        <v>2873,Mixt DB 12 LSI SquareG Setup, Lvl from Busbar 11,127,Track</v>
      </c>
      <c r="G89" s="334" t="str">
        <f>CONCATENATE('HX3.5 Editor NEU'!C1014,",",'HX3.5 Editor NEU'!E1014,",",'HX3.5 Editor NEU'!G1014,",",'HX3.5 Editor NEU'!H1014)</f>
        <v>5084,MPX Input 60 Function,255,DropDownADC</v>
      </c>
      <c r="H89" s="335" t="str">
        <f>CONCATENATE('HX3.5 Editor NEU'!C1169,",",'HX3.5 Editor NEU'!E1169,",",'HX3.5 Editor NEU'!G1169,",",'HX3.5 Editor NEU'!H1169)</f>
        <v>6084,Enable 'LowerGM Harm1',255,Button</v>
      </c>
      <c r="I89" s="108" t="str">
        <f>CONCATENATE('HX3.5 Editor NEU'!C90,",",'HX3.5 Editor NEU'!E90,",",'HX3.5 Editor NEU'!G90,",",'HX3.5 Editor NEU'!H90)</f>
        <v>1064,DB #64, Pedal Attack,127,Track</v>
      </c>
    </row>
    <row r="90" spans="2:9" x14ac:dyDescent="0.2">
      <c r="B90" s="328" t="str">
        <f>CONCATENATE('HX3.5 Editor NEU'!C358,",",'HX3.5 Editor NEU'!E358,",",'HX3.5 Editor NEU'!G358,",",'HX3.5 Editor NEU'!H358)</f>
        <v>1491,Relative Organ Volume,127,Track</v>
      </c>
      <c r="C90" s="331" t="str">
        <f>CONCATENATE('HX3.5 Editor NEU'!C450,",",'HX3.5 Editor NEU'!E450,",",'HX3.5 Editor NEU'!G450,",",'HX3.5 Editor NEU'!H450)</f>
        <v>2270,Scanner Gearing (Vib Frequ),127,Track</v>
      </c>
      <c r="D90" s="327" t="str">
        <f>CONCATENATE('HX3.5 Editor NEU'!C594,";",'HX3.5 Editor NEU'!E594,";",'HX3.5 Editor NEU'!G594,";",'HX3.5 Editor NEU'!H594)</f>
        <v>2565;PHR Speed Vari TDA1022 Fast Rotor (Prgm 4);255;Track</v>
      </c>
      <c r="E90" s="325" t="str">
        <f>CONCATENATE('HX3.5 Editor NEU'!C700,",",'HX3.5 Editor NEU'!E700,",",'HX3.5 Editor NEU'!G700,",",'HX3.5 Editor NEU'!H700)</f>
        <v>2706,Note Offset Busbar 1 3/5, Hammond/Default,84,Numeric</v>
      </c>
      <c r="F90" s="325" t="str">
        <f>CONCATENATE('HX3.5 Editor NEU'!C845,",",'HX3.5 Editor NEU'!E845,",",'HX3.5 Editor NEU'!G845,",",'HX3.5 Editor NEU'!H845)</f>
        <v>2874,Mixt DB 12 LSI SquareG Setup, Lvl from Busbar 12,127,Track</v>
      </c>
      <c r="G90" s="334" t="str">
        <f>CONCATENATE('HX3.5 Editor NEU'!C1015,",",'HX3.5 Editor NEU'!E1015,",",'HX3.5 Editor NEU'!G1015,",",'HX3.5 Editor NEU'!H1015)</f>
        <v>5085,MPX Input 61 Function,255,DropDownADC</v>
      </c>
      <c r="H90" s="335" t="str">
        <f>CONCATENATE('HX3.5 Editor NEU'!C1170,",",'HX3.5 Editor NEU'!E1170,",",'HX3.5 Editor NEU'!G1170,",",'HX3.5 Editor NEU'!H1170)</f>
        <v>6085,Enable 'LowerGM Prg 2',255,Button</v>
      </c>
      <c r="I90" s="108" t="str">
        <f>CONCATENATE('HX3.5 Editor NEU'!C91,",",'HX3.5 Editor NEU'!E91,",",'HX3.5 Editor NEU'!G91,",",'HX3.5 Editor NEU'!H91)</f>
        <v>1065,DB #65, Pedal Decay,127,Track</v>
      </c>
    </row>
    <row r="91" spans="2:9" x14ac:dyDescent="0.2">
      <c r="B91" s="328" t="str">
        <f>CONCATENATE('HX3.5 Editor NEU'!C359,",",'HX3.5 Editor NEU'!E359,",",'HX3.5 Editor NEU'!G359,",",'HX3.5 Editor NEU'!H359)</f>
        <v>1492,H100 Harp Sustain Time,127,Track</v>
      </c>
      <c r="C91" s="331" t="str">
        <f>CONCATENATE('HX3.5 Editor NEU'!C451,",",'HX3.5 Editor NEU'!E451,",",'HX3.5 Editor NEU'!G451,",",'HX3.5 Editor NEU'!H451)</f>
        <v>2271,Chorus Dry (Bypass) Level,127,Track</v>
      </c>
      <c r="D91" s="327" t="str">
        <f>CONCATENATE('HX3.5 Editor NEU'!C595,";",'HX3.5 Editor NEU'!E595,";",'HX3.5 Editor NEU'!G595,";",'HX3.5 Editor NEU'!H595)</f>
        <v>2566;PHR Speed Slow TDA1022 (Progam 4);255;Track</v>
      </c>
      <c r="E91" s="325" t="str">
        <f>CONCATENATE('HX3.5 Editor NEU'!C701,",",'HX3.5 Editor NEU'!E701,",",'HX3.5 Editor NEU'!G701,",",'HX3.5 Editor NEU'!H701)</f>
        <v>2707,Note Offset Busbar 1 1/3, Hammond/Default,84,Numeric</v>
      </c>
      <c r="F91" s="325" t="str">
        <f>CONCATENATE('HX3.5 Editor NEU'!C846,",",'HX3.5 Editor NEU'!E846,",",'HX3.5 Editor NEU'!G846,",",'HX3.5 Editor NEU'!H846)</f>
        <v>2875,Mixt DB 12 LSI SquareG Setup, Lvl from Busbar 13,127,Track</v>
      </c>
      <c r="G91" s="334" t="str">
        <f>CONCATENATE('HX3.5 Editor NEU'!C1016,",",'HX3.5 Editor NEU'!E1016,",",'HX3.5 Editor NEU'!G1016,",",'HX3.5 Editor NEU'!H1016)</f>
        <v>5086,MPX Input 62 Function,255,DropDownADC</v>
      </c>
      <c r="H91" s="335" t="str">
        <f>CONCATENATE('HX3.5 Editor NEU'!C1171,",",'HX3.5 Editor NEU'!E1171,",",'HX3.5 Editor NEU'!G1171,",",'HX3.5 Editor NEU'!H1171)</f>
        <v>6086,Enable 'LowerGM Lvl 2',255,Button</v>
      </c>
      <c r="I91" s="108" t="str">
        <f>CONCATENATE('HX3.5 Editor NEU'!C92,",",'HX3.5 Editor NEU'!E92,",",'HX3.5 Editor NEU'!G92,",",'HX3.5 Editor NEU'!H92)</f>
        <v>1066,DB #66, Pedal Sustain,127,Track</v>
      </c>
    </row>
    <row r="92" spans="2:9" x14ac:dyDescent="0.2">
      <c r="B92" s="328" t="str">
        <f>CONCATENATE('HX3.5 Editor NEU'!C360,",",'HX3.5 Editor NEU'!E360,",",'HX3.5 Editor NEU'!G360,",",'HX3.5 Editor NEU'!H360)</f>
        <v>1493,H100 2nd Voice Volume,127,Track</v>
      </c>
      <c r="C92" s="331" t="str">
        <f>CONCATENATE('HX3.5 Editor NEU'!C452,",",'HX3.5 Editor NEU'!E452,",",'HX3.5 Editor NEU'!G452,",",'HX3.5 Editor NEU'!H452)</f>
        <v>2272,Chorus Wet (Scanner) Level,127,Track</v>
      </c>
      <c r="D92" s="327" t="str">
        <f>CONCATENATE('HX3.5 Editor NEU'!C596,";",'HX3.5 Editor NEU'!E596,";",'HX3.5 Editor NEU'!G596,";",'HX3.5 Editor NEU'!H596)</f>
        <v>2567;PHR Feedback (Progam 4);255;Track</v>
      </c>
      <c r="E92" s="325" t="str">
        <f>CONCATENATE('HX3.5 Editor NEU'!C702,",",'HX3.5 Editor NEU'!E702,",",'HX3.5 Editor NEU'!G702,",",'HX3.5 Editor NEU'!H702)</f>
        <v>2708,Note Offset Busbar 1, Hammond/Default,84,Numeric</v>
      </c>
      <c r="F92" s="325" t="str">
        <f>CONCATENATE('HX3.5 Editor NEU'!C847,",",'HX3.5 Editor NEU'!E847,",",'HX3.5 Editor NEU'!G847,",",'HX3.5 Editor NEU'!H847)</f>
        <v>2876,Mixt DB 12 LSI SquareG Setup, Lvl from Busbar 14,127,Track</v>
      </c>
      <c r="G92" s="334" t="str">
        <f>CONCATENATE('HX3.5 Editor NEU'!C1017,",",'HX3.5 Editor NEU'!E1017,",",'HX3.5 Editor NEU'!G1017,",",'HX3.5 Editor NEU'!H1017)</f>
        <v>5087,MPX Input 63 Function,255,DropDownADC</v>
      </c>
      <c r="H92" s="335" t="str">
        <f>CONCATENATE('HX3.5 Editor NEU'!C1172,",",'HX3.5 Editor NEU'!E1172,",",'HX3.5 Editor NEU'!G1172,",",'HX3.5 Editor NEU'!H1172)</f>
        <v>6087,Enable 'LowerGM Harm2',255,Button</v>
      </c>
      <c r="I92" s="108" t="str">
        <f>CONCATENATE('HX3.5 Editor NEU'!C93,",",'HX3.5 Editor NEU'!E93,",",'HX3.5 Editor NEU'!G93,",",'HX3.5 Editor NEU'!H93)</f>
        <v>1067,DB #67, Pedal Release,127,Track</v>
      </c>
    </row>
    <row r="93" spans="2:9" x14ac:dyDescent="0.2">
      <c r="B93" s="328" t="str">
        <f>CONCATENATE('HX3.5 Editor NEU'!C361,",",'HX3.5 Editor NEU'!E361,",",'HX3.5 Editor NEU'!G361,",",'HX3.5 Editor NEU'!H361)</f>
        <v>1494,(RFU),255,None</v>
      </c>
      <c r="C93" s="331" t="str">
        <f>CONCATENATE('HX3.5 Editor NEU'!C453,",",'HX3.5 Editor NEU'!E453,",",'HX3.5 Editor NEU'!G453,",",'HX3.5 Editor NEU'!H453)</f>
        <v>2273,Modulation @V1,127,Track</v>
      </c>
      <c r="D93" s="327" t="str">
        <f>CONCATENATE('HX3.5 Editor NEU'!C597,";",'HX3.5 Editor NEU'!E597,";",'HX3.5 Editor NEU'!G597,";",'HX3.5 Editor NEU'!H597)</f>
        <v>2568;PHR Level Ph1 (Progam 4);255;Track</v>
      </c>
      <c r="E93" s="325" t="str">
        <f>CONCATENATE('HX3.5 Editor NEU'!C703,",",'HX3.5 Editor NEU'!E703,",",'HX3.5 Editor NEU'!G703,",",'HX3.5 Editor NEU'!H703)</f>
        <v>2709,Note Offset Busbar 10, from BB Note Offset Setup Mixt,84,Numeric</v>
      </c>
      <c r="F93" s="325" t="str">
        <f>CONCATENATE('HX3.5 Editor NEU'!C848,",",'HX3.5 Editor NEU'!E848,",",'HX3.5 Editor NEU'!G848,",",'HX3.5 Editor NEU'!H848)</f>
        <v>2877,Mixt DB 12 LSI SquareG Setup, Lvl from Busbar 15,127,Track</v>
      </c>
      <c r="G93" s="330" t="str">
        <f>CONCATENATE('HX3.5 Editor NEU'!C1018,",",'HX3.5 Editor NEU'!E1018,",",'HX3.5 Editor NEU'!G1018,",",'HX3.5 Editor NEU'!H1018)</f>
        <v>#,Button/Switch Input Assignment/Remap,0,None</v>
      </c>
      <c r="H93" s="335" t="str">
        <f>CONCATENATE('HX3.5 Editor NEU'!C1173,",",'HX3.5 Editor NEU'!E1173,",",'HX3.5 Editor NEU'!G1173,",",'HX3.5 Editor NEU'!H1173)</f>
        <v>6088,Enable 'LowerGM Detn2',255,Button</v>
      </c>
      <c r="I93" s="108" t="str">
        <f>CONCATENATE('HX3.5 Editor NEU'!C94,",",'HX3.5 Editor NEU'!E94,",",'HX3.5 Editor NEU'!G94,",",'HX3.5 Editor NEU'!H94)</f>
        <v>1068,DB #68, Pedal ADSR Harmonic Decay,127,Track</v>
      </c>
    </row>
    <row r="94" spans="2:9" x14ac:dyDescent="0.2">
      <c r="C94" s="331" t="str">
        <f>CONCATENATE('HX3.5 Editor NEU'!C454,",",'HX3.5 Editor NEU'!E454,",",'HX3.5 Editor NEU'!G454,",",'HX3.5 Editor NEU'!H454)</f>
        <v>2274,Modulation @C1,127,Track</v>
      </c>
      <c r="D94" s="327" t="str">
        <f>CONCATENATE('HX3.5 Editor NEU'!C598,";",'HX3.5 Editor NEU'!E598,";",'HX3.5 Editor NEU'!G598,";",'HX3.5 Editor NEU'!H598)</f>
        <v>2569;PHR Level Ph2 (Progam 4);255;Track</v>
      </c>
      <c r="E94" s="325" t="str">
        <f>CONCATENATE('HX3.5 Editor NEU'!C704,",",'HX3.5 Editor NEU'!E704,",",'HX3.5 Editor NEU'!G704,",",'HX3.5 Editor NEU'!H704)</f>
        <v>2710,Note Offset Busbar 11, from BB Note Offset Setup Mixt,84,Numeric</v>
      </c>
      <c r="F94" s="325" t="str">
        <f>CONCATENATE('HX3.5 Editor NEU'!C849,",",'HX3.5 Editor NEU'!E849,",",'HX3.5 Editor NEU'!G849,",",'HX3.5 Editor NEU'!H849)</f>
        <v>#,Mixt Lvl Setup for Drawbar 12, Single Note Gen Wiring,0,None</v>
      </c>
      <c r="G94" s="330" t="str">
        <f>CONCATENATE('HX3.5 Editor NEU'!C1019,",",'HX3.5 Editor NEU'!E1019,",",'HX3.5 Editor NEU'!G1019,",",'HX3.5 Editor NEU'!H1019)</f>
        <v>5100,Btn/Sw 0 (PL25-1) Function,255,DropDownBtn</v>
      </c>
      <c r="H94" s="335" t="str">
        <f>CONCATENATE('HX3.5 Editor NEU'!C1174,",",'HX3.5 Editor NEU'!E1174,",",'HX3.5 Editor NEU'!G1174,",",'HX3.5 Editor NEU'!H1174)</f>
        <v>6089,Enable 'PedalDB 16   ',255,Button</v>
      </c>
      <c r="I94" s="108" t="str">
        <f>CONCATENATE('HX3.5 Editor NEU'!C95,",",'HX3.5 Editor NEU'!E95,",",'HX3.5 Editor NEU'!G95,",",'HX3.5 Editor NEU'!H95)</f>
        <v>#,Pedal GM Synth,0,None</v>
      </c>
    </row>
    <row r="95" spans="2:9" x14ac:dyDescent="0.2">
      <c r="C95" s="331" t="str">
        <f>CONCATENATE('HX3.5 Editor NEU'!C455,",",'HX3.5 Editor NEU'!E455,",",'HX3.5 Editor NEU'!G455,",",'HX3.5 Editor NEU'!H455)</f>
        <v>2275,Modulation @V2,127,Track</v>
      </c>
      <c r="D95" s="327" t="str">
        <f>CONCATENATE('HX3.5 Editor NEU'!C599,";",'HX3.5 Editor NEU'!E599,";",'HX3.5 Editor NEU'!G599,";",'HX3.5 Editor NEU'!H599)</f>
        <v>2570;PHR Level Ph3 (Progam 4);255;Track</v>
      </c>
      <c r="E95" s="325" t="str">
        <f>CONCATENATE('HX3.5 Editor NEU'!C705,",",'HX3.5 Editor NEU'!E705,",",'HX3.5 Editor NEU'!G705,",",'HX3.5 Editor NEU'!H705)</f>
        <v>2711,Note Offset Busbar 12, from BB Note Offset Setup Mixt,84,Numeric</v>
      </c>
      <c r="F95" s="325" t="str">
        <f>CONCATENATE('HX3.5 Editor NEU'!C850,",",'HX3.5 Editor NEU'!E850,",",'HX3.5 Editor NEU'!G850,",",'HX3.5 Editor NEU'!H850)</f>
        <v>2878,Mixt DB 12 SingleNoteG Setup, Level from Busbar 10,127,Track</v>
      </c>
      <c r="G95" s="330" t="str">
        <f>CONCATENATE('HX3.5 Editor NEU'!C1020,",",'HX3.5 Editor NEU'!E1020,",",'HX3.5 Editor NEU'!G1020,",",'HX3.5 Editor NEU'!H1020)</f>
        <v>5101,Btn/Sw 1 (PL25-2) Function,255,DropDownBtn</v>
      </c>
      <c r="H95" s="335" t="str">
        <f>CONCATENATE('HX3.5 Editor NEU'!C1175,",",'HX3.5 Editor NEU'!E1175,",",'HX3.5 Editor NEU'!G1175,",",'HX3.5 Editor NEU'!H1175)</f>
        <v>6090,Enable 'PedalDB 16H  ',255,Button</v>
      </c>
      <c r="I95" s="108" t="str">
        <f>CONCATENATE('HX3.5 Editor NEU'!C96,",",'HX3.5 Editor NEU'!E96,",",'HX3.5 Editor NEU'!G96,",",'HX3.5 Editor NEU'!H96)</f>
        <v>1240,Pedal GM Layer 1 Voice,127,Numeric</v>
      </c>
    </row>
    <row r="96" spans="2:9" x14ac:dyDescent="0.2">
      <c r="C96" s="331" t="str">
        <f>CONCATENATE('HX3.5 Editor NEU'!C456,",",'HX3.5 Editor NEU'!E456,",",'HX3.5 Editor NEU'!G456,",",'HX3.5 Editor NEU'!H456)</f>
        <v>2276,Modulation @C2,127,Track</v>
      </c>
      <c r="D96" s="327" t="str">
        <f>CONCATENATE('HX3.5 Editor NEU'!C600,";",'HX3.5 Editor NEU'!E600,";",'HX3.5 Editor NEU'!G600,";",'HX3.5 Editor NEU'!H600)</f>
        <v>2571;PHR Level Dry (Progam 4);255;Track</v>
      </c>
      <c r="E96" s="325" t="str">
        <f>CONCATENATE('HX3.5 Editor NEU'!C706,",",'HX3.5 Editor NEU'!E706,",",'HX3.5 Editor NEU'!G706,",",'HX3.5 Editor NEU'!H706)</f>
        <v>2712,Note Offset Busbar 13, from BB Note Offset Setup Mixt,84,Numeric</v>
      </c>
      <c r="F96" s="325" t="str">
        <f>CONCATENATE('HX3.5 Editor NEU'!C851,",",'HX3.5 Editor NEU'!E851,",",'HX3.5 Editor NEU'!G851,",",'HX3.5 Editor NEU'!H851)</f>
        <v>2879,Mixt DB 12 SingleNoteG Setup, Level from Busbar 11,127,Track</v>
      </c>
      <c r="G96" s="330" t="str">
        <f>CONCATENATE('HX3.5 Editor NEU'!C1021,",",'HX3.5 Editor NEU'!E1021,",",'HX3.5 Editor NEU'!G1021,",",'HX3.5 Editor NEU'!H1021)</f>
        <v>5102,Btn/Sw 2 (PL25-3) Function,255,DropDownBtn</v>
      </c>
      <c r="H96" s="335" t="str">
        <f>CONCATENATE('HX3.5 Editor NEU'!C1176,",",'HX3.5 Editor NEU'!E1176,",",'HX3.5 Editor NEU'!G1176,",",'HX3.5 Editor NEU'!H1176)</f>
        <v>6091,Enable 'PedalDB 8    ',255,Button</v>
      </c>
      <c r="I96" s="108" t="str">
        <f>CONCATENATE('HX3.5 Editor NEU'!C97,",",'HX3.5 Editor NEU'!E97,",",'HX3.5 Editor NEU'!G97,",",'HX3.5 Editor NEU'!H97)</f>
        <v>1241,Pedal GM Layer 1 Level,127,Track</v>
      </c>
    </row>
    <row r="97" spans="3:9" x14ac:dyDescent="0.2">
      <c r="C97" s="331" t="str">
        <f>CONCATENATE('HX3.5 Editor NEU'!C457,",",'HX3.5 Editor NEU'!E457,",",'HX3.5 Editor NEU'!G457,",",'HX3.5 Editor NEU'!H457)</f>
        <v>2277,Modulation @V3,127,Track</v>
      </c>
      <c r="D97" s="327" t="str">
        <f>CONCATENATE('HX3.5 Editor NEU'!C601,";",'HX3.5 Editor NEU'!E601,";",'HX3.5 Editor NEU'!G601,";",'HX3.5 Editor NEU'!H601)</f>
        <v>2572;PHR Feedback Invert (Progam 4);255;Bits</v>
      </c>
      <c r="E97" s="325" t="str">
        <f>CONCATENATE('HX3.5 Editor NEU'!C707,",",'HX3.5 Editor NEU'!E707,",",'HX3.5 Editor NEU'!G707,",",'HX3.5 Editor NEU'!H707)</f>
        <v>2713,Note Offset Busbar 14, from BB Note Offset Setup Mixt,84,Numeric</v>
      </c>
      <c r="F97" s="325" t="str">
        <f>CONCATENATE('HX3.5 Editor NEU'!C852,",",'HX3.5 Editor NEU'!E852,",",'HX3.5 Editor NEU'!G852,",",'HX3.5 Editor NEU'!H852)</f>
        <v>2880,Mixt DB 12 SingleNoteG Setup, Level from Busbar 12,127,Track</v>
      </c>
      <c r="G97" s="330" t="str">
        <f>CONCATENATE('HX3.5 Editor NEU'!C1022,",",'HX3.5 Editor NEU'!E1022,",",'HX3.5 Editor NEU'!G1022,",",'HX3.5 Editor NEU'!H1022)</f>
        <v>5103,Btn/Sw 3 (PL25-4) Function,255,DropDownBtn</v>
      </c>
      <c r="H97" s="335" t="str">
        <f>CONCATENATE('HX3.5 Editor NEU'!C1177,",",'HX3.5 Editor NEU'!E1177,",",'HX3.5 Editor NEU'!G1177,",",'HX3.5 Editor NEU'!H1177)</f>
        <v>6092,Enable 'PedalDB 8H   ',255,Button</v>
      </c>
      <c r="I97" s="108" t="str">
        <f>CONCATENATE('HX3.5 Editor NEU'!C98,",",'HX3.5 Editor NEU'!E98,",",'HX3.5 Editor NEU'!G98,",",'HX3.5 Editor NEU'!H98)</f>
        <v>1242,Pedal GM Layer 1 Harmonic,5,Numeric</v>
      </c>
    </row>
    <row r="98" spans="3:9" x14ac:dyDescent="0.2">
      <c r="C98" s="331" t="str">
        <f>CONCATENATE('HX3.5 Editor NEU'!C458,",",'HX3.5 Editor NEU'!E458,",",'HX3.5 Editor NEU'!G458,",",'HX3.5 Editor NEU'!H458)</f>
        <v>2278,Modulation @C3,127,Track</v>
      </c>
      <c r="D98" s="327" t="str">
        <f>CONCATENATE('HX3.5 Editor NEU'!C602,";",'HX3.5 Editor NEU'!E602,";",'HX3.5 Editor NEU'!G602,";",'HX3.5 Editor NEU'!H602)</f>
        <v>2573;PHR Ramp Delay (Progam 4);63;Track</v>
      </c>
      <c r="E98" s="325" t="str">
        <f>CONCATENATE('HX3.5 Editor NEU'!C708,",",'HX3.5 Editor NEU'!E708,",",'HX3.5 Editor NEU'!G708,",",'HX3.5 Editor NEU'!H708)</f>
        <v>2714,Note Offset Busbar 15, from BB Note Offset Setup Mixt,84,Numeric</v>
      </c>
      <c r="F98" s="325" t="str">
        <f>CONCATENATE('HX3.5 Editor NEU'!C853,",",'HX3.5 Editor NEU'!E853,",",'HX3.5 Editor NEU'!G853,",",'HX3.5 Editor NEU'!H853)</f>
        <v>2881,Mixt DB 12 SingleNoteG Setup, Level from Busbar 13,127,Track</v>
      </c>
      <c r="G98" s="330" t="str">
        <f>CONCATENATE('HX3.5 Editor NEU'!C1023,",",'HX3.5 Editor NEU'!E1023,",",'HX3.5 Editor NEU'!G1023,",",'HX3.5 Editor NEU'!H1023)</f>
        <v>5104,Btn/Sw 4 (PL25-5) Function,255,DropDownBtn</v>
      </c>
      <c r="H98" s="335" t="str">
        <f>CONCATENATE('HX3.5 Editor NEU'!C1178,",",'HX3.5 Editor NEU'!E1178,",",'HX3.5 Editor NEU'!G1178,",",'HX3.5 Editor NEU'!H1178)</f>
        <v>6093,Enable 'Pedal Attack ',255,Button</v>
      </c>
      <c r="I98" s="108" t="str">
        <f>CONCATENATE('HX3.5 Editor NEU'!C99,",",'HX3.5 Editor NEU'!E99,",",'HX3.5 Editor NEU'!G99,",",'HX3.5 Editor NEU'!H99)</f>
        <v>1243,Pedal GM Layer 2 Voice,127,Track</v>
      </c>
    </row>
    <row r="99" spans="3:9" x14ac:dyDescent="0.2">
      <c r="C99" s="331" t="str">
        <f>CONCATENATE('HX3.5 Editor NEU'!C459,",",'HX3.5 Editor NEU'!E459,",",'HX3.5 Editor NEU'!G459,",",'HX3.5 Editor NEU'!H459)</f>
        <v>#,ScannerVib Program 5 Setup (LSI Square),0,None</v>
      </c>
      <c r="D99" s="327" t="str">
        <f>CONCATENATE('HX3.5 Editor NEU'!C603,";",'HX3.5 Editor NEU'!E603,";",'HX3.5 Editor NEU'!G603,";",'HX3.5 Editor NEU'!H603)</f>
        <v>2574;PHR Mod Vari Ph1 (Progam 4);255;Track</v>
      </c>
      <c r="E99" s="325" t="str">
        <f>CONCATENATE('HX3.5 Editor NEU'!C709,",",'HX3.5 Editor NEU'!E709,",",'HX3.5 Editor NEU'!G709,",",'HX3.5 Editor NEU'!H709)</f>
        <v>#,BB Note Offset Setup Mixt LSI Sine,0,None</v>
      </c>
      <c r="F99" s="325" t="str">
        <f>CONCATENATE('HX3.5 Editor NEU'!C854,",",'HX3.5 Editor NEU'!E854,",",'HX3.5 Editor NEU'!G854,",",'HX3.5 Editor NEU'!H854)</f>
        <v>2882,Mixt DB 12 SingleNoteG Setup, Level from Busbar 14,127,Track</v>
      </c>
      <c r="G99" s="330" t="str">
        <f>CONCATENATE('HX3.5 Editor NEU'!C1024,",",'HX3.5 Editor NEU'!E1024,",",'HX3.5 Editor NEU'!G1024,",",'HX3.5 Editor NEU'!H1024)</f>
        <v>5105,Btn/Sw 5 (PL25-6) Function,255,DropDownBtn</v>
      </c>
      <c r="H99" s="335" t="str">
        <f>CONCATENATE('HX3.5 Editor NEU'!C1179,",",'HX3.5 Editor NEU'!E1179,",",'HX3.5 Editor NEU'!G1179,",",'HX3.5 Editor NEU'!H1179)</f>
        <v>6094,Enable 'Pedal Decay  ',255,Button</v>
      </c>
      <c r="I99" s="108" t="str">
        <f>CONCATENATE('HX3.5 Editor NEU'!C100,",",'HX3.5 Editor NEU'!E100,",",'HX3.5 Editor NEU'!G100,",",'HX3.5 Editor NEU'!H100)</f>
        <v>1244,Pedal GM Layer 2 Level,127,Numeric</v>
      </c>
    </row>
    <row r="100" spans="3:9" x14ac:dyDescent="0.2">
      <c r="C100" s="331" t="str">
        <f>CONCATENATE('HX3.5 Editor NEU'!C460,",",'HX3.5 Editor NEU'!E460,",",'HX3.5 Editor NEU'!G460,",",'HX3.5 Editor NEU'!H460)</f>
        <v>2280,Pre-Emphasis (Treble Gain),127,Track</v>
      </c>
      <c r="D100" s="327" t="str">
        <f>CONCATENATE('HX3.5 Editor NEU'!C604,";",'HX3.5 Editor NEU'!E604,";",'HX3.5 Editor NEU'!G604,";",'HX3.5 Editor NEU'!H604)</f>
        <v>2575;PHR Mod Vari Ph2 (Progam 4);255;Track</v>
      </c>
      <c r="E100" s="325" t="str">
        <f>CONCATENATE('HX3.5 Editor NEU'!C710,",",'HX3.5 Editor NEU'!E710,",",'HX3.5 Editor NEU'!G710,",",'HX3.5 Editor NEU'!H710)</f>
        <v>2716,Note Offset Busbar 10 LSI Sine Gen.,84,Numeric</v>
      </c>
      <c r="F100" s="325" t="str">
        <f>CONCATENATE('HX3.5 Editor NEU'!C855,",",'HX3.5 Editor NEU'!E855,",",'HX3.5 Editor NEU'!G855,",",'HX3.5 Editor NEU'!H855)</f>
        <v>2883,Mixt DB 12 SingleNoteG Setup, Level from Busbar 15,127,Track</v>
      </c>
      <c r="G100" s="330" t="str">
        <f>CONCATENATE('HX3.5 Editor NEU'!C1025,",",'HX3.5 Editor NEU'!E1025,",",'HX3.5 Editor NEU'!G1025,",",'HX3.5 Editor NEU'!H1025)</f>
        <v>5106,Btn/Sw 6 (PL25-7) Function,255,DropDownBtn</v>
      </c>
      <c r="H100" s="335" t="str">
        <f>CONCATENATE('HX3.5 Editor NEU'!C1180,",",'HX3.5 Editor NEU'!E1180,",",'HX3.5 Editor NEU'!G1180,",",'HX3.5 Editor NEU'!H1180)</f>
        <v>6095,Enable 'Pedal Sustain',255,Button</v>
      </c>
      <c r="I100" s="108" t="str">
        <f>CONCATENATE('HX3.5 Editor NEU'!C101,",",'HX3.5 Editor NEU'!E101,",",'HX3.5 Editor NEU'!G101,",",'HX3.5 Editor NEU'!H101)</f>
        <v>1245,Pedal GM Layer 2 Harmonic,5,Numeric</v>
      </c>
    </row>
    <row r="101" spans="3:9" x14ac:dyDescent="0.2">
      <c r="C101" s="331" t="str">
        <f>CONCATENATE('HX3.5 Editor NEU'!C461,",",'HX3.5 Editor NEU'!E461,",",'HX3.5 Editor NEU'!G461,",",'HX3.5 Editor NEU'!H461)</f>
        <v>2281,LC Line Age/AM Amplitude Modulation,127,Track</v>
      </c>
      <c r="D101" s="327" t="str">
        <f>CONCATENATE('HX3.5 Editor NEU'!C605,";",'HX3.5 Editor NEU'!E605,";",'HX3.5 Editor NEU'!G605,";",'HX3.5 Editor NEU'!H605)</f>
        <v>2576;PHR Mod Vari Ph3 (Progam 4);255;Track</v>
      </c>
      <c r="E101" s="325" t="str">
        <f>CONCATENATE('HX3.5 Editor NEU'!C711,",",'HX3.5 Editor NEU'!E711,",",'HX3.5 Editor NEU'!G711,",",'HX3.5 Editor NEU'!H711)</f>
        <v>2717,Note Offset Busbar 11 LSI Sine Gen.,84,Numeric</v>
      </c>
      <c r="F101" s="325" t="str">
        <f>CONCATENATE('HX3.5 Editor NEU'!C856,",",'HX3.5 Editor NEU'!E856,",",'HX3.5 Editor NEU'!G856,",",'HX3.5 Editor NEU'!H856)</f>
        <v>#,Mixt Lvl Setup for Drawbar 12, Combo Wiring,0,None</v>
      </c>
      <c r="G101" s="330" t="str">
        <f>CONCATENATE('HX3.5 Editor NEU'!C1026,",",'HX3.5 Editor NEU'!E1026,",",'HX3.5 Editor NEU'!G1026,",",'HX3.5 Editor NEU'!H1026)</f>
        <v>5107,Btn/Sw 7 (PL25-8) Function,255,DropDownBtn</v>
      </c>
      <c r="H101" s="335" t="str">
        <f>CONCATENATE('HX3.5 Editor NEU'!C1181,",",'HX3.5 Editor NEU'!E1181,",",'HX3.5 Editor NEU'!G1181,",",'HX3.5 Editor NEU'!H1181)</f>
        <v>6096,Enable 'Pedal Release',255,Button</v>
      </c>
      <c r="I101" s="108" t="str">
        <f>CONCATENATE('HX3.5 Editor NEU'!C102,",",'HX3.5 Editor NEU'!E102,",",'HX3.5 Editor NEU'!G102,",",'HX3.5 Editor NEU'!H102)</f>
        <v>1246,Pedal GM Layer 2 Detune,15,Track</v>
      </c>
    </row>
    <row r="102" spans="3:9" x14ac:dyDescent="0.2">
      <c r="C102" s="331" t="str">
        <f>CONCATENATE('HX3.5 Editor NEU'!C462,",",'HX3.5 Editor NEU'!E462,",",'HX3.5 Editor NEU'!G462,",",'HX3.5 Editor NEU'!H462)</f>
        <v>2282,LC Line Feedback,127,Track</v>
      </c>
      <c r="D102" s="327" t="str">
        <f>CONCATENATE('HX3.5 Editor NEU'!C606,";",'HX3.5 Editor NEU'!E606,";",'HX3.5 Editor NEU'!G606,";",'HX3.5 Editor NEU'!H606)</f>
        <v>2577;PHR Mod Slow Ph1 (Progam 4);255;Track</v>
      </c>
      <c r="E102" s="325" t="str">
        <f>CONCATENATE('HX3.5 Editor NEU'!C712,",",'HX3.5 Editor NEU'!E712,",",'HX3.5 Editor NEU'!G712,",",'HX3.5 Editor NEU'!H712)</f>
        <v>2718,Note Offset Busbar 12 LSI Sine Gen.,84,Numeric</v>
      </c>
      <c r="F102" s="325" t="str">
        <f>CONCATENATE('HX3.5 Editor NEU'!C857,",",'HX3.5 Editor NEU'!E857,",",'HX3.5 Editor NEU'!G857,",",'HX3.5 Editor NEU'!H857)</f>
        <v>2884,Mixt DB 12 Combo Setup, Level from Busbar 10,127,Track</v>
      </c>
      <c r="G102" s="330" t="str">
        <f>CONCATENATE('HX3.5 Editor NEU'!C1027,",",'HX3.5 Editor NEU'!E1027,",",'HX3.5 Editor NEU'!G1027,",",'HX3.5 Editor NEU'!H1027)</f>
        <v>5108,Btn/Sw 8 (PL26-1) Function,255,DropDownBtn</v>
      </c>
      <c r="H102" s="335" t="str">
        <f>CONCATENATE('HX3.5 Editor NEU'!C1182,",",'HX3.5 Editor NEU'!E1182,",",'HX3.5 Editor NEU'!G1182,",",'HX3.5 Editor NEU'!H1182)</f>
        <v>6097,Enable 'Pedal Harmonc',255,Button</v>
      </c>
      <c r="I102" s="108" t="str">
        <f>CONCATENATE('HX3.5 Editor NEU'!C134,",",'HX3.5 Editor NEU'!E134,",",'HX3.5 Editor NEU'!G134,",",'HX3.5 Editor NEU'!H134)</f>
        <v>#,Percussion/Vibrato/Rotary  Buttons/Switches,0,None</v>
      </c>
    </row>
    <row r="103" spans="3:9" x14ac:dyDescent="0.2">
      <c r="C103" s="331" t="str">
        <f>CONCATENATE('HX3.5 Editor NEU'!C463,",",'HX3.5 Editor NEU'!E463,",",'HX3.5 Editor NEU'!G463,",",'HX3.5 Editor NEU'!H463)</f>
        <v>2283,LC Line Reflection,127,Track</v>
      </c>
      <c r="D103" s="327" t="str">
        <f>CONCATENATE('HX3.5 Editor NEU'!C607,";",'HX3.5 Editor NEU'!E607,";",'HX3.5 Editor NEU'!G607,";",'HX3.5 Editor NEU'!H607)</f>
        <v>2578;PHR Mod Slow Ph2 (Progam 4);255;Track</v>
      </c>
      <c r="E103" s="325" t="str">
        <f>CONCATENATE('HX3.5 Editor NEU'!C713,",",'HX3.5 Editor NEU'!E713,",",'HX3.5 Editor NEU'!G713,",",'HX3.5 Editor NEU'!H713)</f>
        <v>2719,Note Offset Busbar 13 LSI Sine Gen.,84,Numeric</v>
      </c>
      <c r="F103" s="325" t="str">
        <f>CONCATENATE('HX3.5 Editor NEU'!C858,",",'HX3.5 Editor NEU'!E858,",",'HX3.5 Editor NEU'!G858,",",'HX3.5 Editor NEU'!H858)</f>
        <v>2885,Mixt DB 12 Combo Setup, Level from Busbar 11,127,Track</v>
      </c>
      <c r="G103" s="330" t="str">
        <f>CONCATENATE('HX3.5 Editor NEU'!C1028,",",'HX3.5 Editor NEU'!E1028,",",'HX3.5 Editor NEU'!G1028,",",'HX3.5 Editor NEU'!H1028)</f>
        <v>5109,Btn/Sw 9 (PL26-2) Function,255,DropDownBtn</v>
      </c>
      <c r="H103" s="335" t="str">
        <f>CONCATENATE('HX3.5 Editor NEU'!C1183,",",'HX3.5 Editor NEU'!E1183,",",'HX3.5 Editor NEU'!G1183,",",'HX3.5 Editor NEU'!H1183)</f>
        <v>6098,Enable 'PedalGM Prg 1',255,Button</v>
      </c>
      <c r="I103" s="108" t="str">
        <f>CONCATENATE('HX3.5 Editor NEU'!C135,",",'HX3.5 Editor NEU'!E135,",",'HX3.5 Editor NEU'!G135,",",'HX3.5 Editor NEU'!H135)</f>
        <v>1128,TAB #0, Percussion ON,255,Button</v>
      </c>
    </row>
    <row r="104" spans="3:9" x14ac:dyDescent="0.2">
      <c r="C104" s="331" t="str">
        <f>CONCATENATE('HX3.5 Editor NEU'!C464,",",'HX3.5 Editor NEU'!E464,",",'HX3.5 Editor NEU'!G464,",",'HX3.5 Editor NEU'!H464)</f>
        <v>2284,LC Line Response Cutoff Frequency,127,Track</v>
      </c>
      <c r="D104" s="327" t="str">
        <f>CONCATENATE('HX3.5 Editor NEU'!C608,";",'HX3.5 Editor NEU'!E608,";",'HX3.5 Editor NEU'!G608,";",'HX3.5 Editor NEU'!H608)</f>
        <v>2579;PHR Mod Slow Ph3 (Progam 4);255;Track</v>
      </c>
      <c r="E104" s="325" t="str">
        <f>CONCATENATE('HX3.5 Editor NEU'!C714,",",'HX3.5 Editor NEU'!E714,",",'HX3.5 Editor NEU'!G714,",",'HX3.5 Editor NEU'!H714)</f>
        <v>2720,Note Offset Busbar 14 LSI Sine Gen.,84,Numeric</v>
      </c>
      <c r="F104" s="325" t="str">
        <f>CONCATENATE('HX3.5 Editor NEU'!C859,",",'HX3.5 Editor NEU'!E859,",",'HX3.5 Editor NEU'!G859,",",'HX3.5 Editor NEU'!H859)</f>
        <v>2886,Mixt DB 12 Combo Setup, Level from Busbar 12,127,Track</v>
      </c>
      <c r="G104" s="330" t="str">
        <f>CONCATENATE('HX3.5 Editor NEU'!C1029,",",'HX3.5 Editor NEU'!E1029,",",'HX3.5 Editor NEU'!G1029,",",'HX3.5 Editor NEU'!H1029)</f>
        <v>5110,Btn/Sw 10 (PL26-3) Function,255,DropDownBtn</v>
      </c>
      <c r="H104" s="335" t="str">
        <f>CONCATENATE('HX3.5 Editor NEU'!C1184,",",'HX3.5 Editor NEU'!E1184,",",'HX3.5 Editor NEU'!G1184,",",'HX3.5 Editor NEU'!H1184)</f>
        <v>6099,Enable 'PedalGM Lvl 1',255,Button</v>
      </c>
      <c r="I104" s="108" t="str">
        <f>CONCATENATE('HX3.5 Editor NEU'!C136,",",'HX3.5 Editor NEU'!E136,",",'HX3.5 Editor NEU'!G136,",",'HX3.5 Editor NEU'!H136)</f>
        <v>1129,TAB #1, Percussion SOFT,255,Button</v>
      </c>
    </row>
    <row r="105" spans="3:9" x14ac:dyDescent="0.2">
      <c r="C105" s="331" t="str">
        <f>CONCATENATE('HX3.5 Editor NEU'!C465,",",'HX3.5 Editor NEU'!E465,",",'HX3.5 Editor NEU'!G465,",",'HX3.5 Editor NEU'!H465)</f>
        <v>2285,LC PhaseLk/Line Cutoff Shelving Level,127,Track</v>
      </c>
      <c r="D105" s="327" t="str">
        <f>CONCATENATE('HX3.5 Editor NEU'!C609,";",'HX3.5 Editor NEU'!E609,";",'HX3.5 Editor NEU'!G609,";",'HX3.5 Editor NEU'!H609)</f>
        <v>#;PHR Program 5 Setup (Tab Fading);0;None</v>
      </c>
      <c r="E105" s="325" t="str">
        <f>CONCATENATE('HX3.5 Editor NEU'!C715,",",'HX3.5 Editor NEU'!E715,",",'HX3.5 Editor NEU'!G715,",",'HX3.5 Editor NEU'!H715)</f>
        <v>2721,Note Offset Busbar 15 LSI Sine Gen.,84,Numeric</v>
      </c>
      <c r="F105" s="325" t="str">
        <f>CONCATENATE('HX3.5 Editor NEU'!C860,",",'HX3.5 Editor NEU'!E860,",",'HX3.5 Editor NEU'!G860,",",'HX3.5 Editor NEU'!H860)</f>
        <v>2887,Mixt DB 12 Combo Setup, Level from Busbar 13,127,Track</v>
      </c>
      <c r="G105" s="330" t="str">
        <f>CONCATENATE('HX3.5 Editor NEU'!C1030,",",'HX3.5 Editor NEU'!E1030,",",'HX3.5 Editor NEU'!G1030,",",'HX3.5 Editor NEU'!H1030)</f>
        <v>5111,Btn/Sw 11 (PL26-4) Function,255,DropDownBtn</v>
      </c>
      <c r="H105" s="335" t="str">
        <f>CONCATENATE('HX3.5 Editor NEU'!C1185,",",'HX3.5 Editor NEU'!E1185,",",'HX3.5 Editor NEU'!G1185,",",'HX3.5 Editor NEU'!H1185)</f>
        <v>6100,Enable 'PedalGM Harm1',255,Button</v>
      </c>
      <c r="I105" s="108" t="str">
        <f>CONCATENATE('HX3.5 Editor NEU'!C137,",",'HX3.5 Editor NEU'!E137,",",'HX3.5 Editor NEU'!G137,",",'HX3.5 Editor NEU'!H137)</f>
        <v>1130,TAB #2, Percussion FAST,255,Button</v>
      </c>
    </row>
    <row r="106" spans="3:9" x14ac:dyDescent="0.2">
      <c r="C106" s="331" t="str">
        <f>CONCATENATE('HX3.5 Editor NEU'!C466,",",'HX3.5 Editor NEU'!E466,",",'HX3.5 Editor NEU'!G466,",",'HX3.5 Editor NEU'!H466)</f>
        <v>2286,Scanner Gearing (Vib Frequ),127,Track</v>
      </c>
      <c r="D106" s="327" t="str">
        <f>CONCATENATE('HX3.5 Editor NEU'!C610,";",'HX3.5 Editor NEU'!E610,";",'HX3.5 Editor NEU'!G610,";",'HX3.5 Editor NEU'!H610)</f>
        <v>2580;PHR Speed Vari TDA1022 Slow Rotor (Prgm 5);255;None</v>
      </c>
      <c r="E106" s="325" t="str">
        <f>CONCATENATE('HX3.5 Editor NEU'!C716,",",'HX3.5 Editor NEU'!E716,",",'HX3.5 Editor NEU'!G716,",",'HX3.5 Editor NEU'!H716)</f>
        <v>#,BB Note Offset Setup Mixt LSI Square,0,None</v>
      </c>
      <c r="F106" s="325" t="str">
        <f>CONCATENATE('HX3.5 Editor NEU'!C861,",",'HX3.5 Editor NEU'!E861,",",'HX3.5 Editor NEU'!G861,",",'HX3.5 Editor NEU'!H861)</f>
        <v>2888,Mixt DB 12 Combo Setup, Level from Busbar 14,127,Track</v>
      </c>
      <c r="G106" s="330" t="str">
        <f>CONCATENATE('HX3.5 Editor NEU'!C1031,",",'HX3.5 Editor NEU'!E1031,",",'HX3.5 Editor NEU'!G1031,",",'HX3.5 Editor NEU'!H1031)</f>
        <v>5112,Btn/Sw 12 (PL26-5) Function,255,DropDownBtn</v>
      </c>
      <c r="H106" s="335" t="str">
        <f>CONCATENATE('HX3.5 Editor NEU'!C1186,",",'HX3.5 Editor NEU'!E1186,",",'HX3.5 Editor NEU'!G1186,",",'HX3.5 Editor NEU'!H1186)</f>
        <v>6101,Enable 'PedalGM Prg 2',255,Button</v>
      </c>
      <c r="I106" s="108" t="str">
        <f>CONCATENATE('HX3.5 Editor NEU'!C138,",",'HX3.5 Editor NEU'!E138,",",'HX3.5 Editor NEU'!G138,",",'HX3.5 Editor NEU'!H138)</f>
        <v>1131,TAB #3, Percussion THIRD,255,Button</v>
      </c>
    </row>
    <row r="107" spans="3:9" x14ac:dyDescent="0.2">
      <c r="C107" s="331" t="str">
        <f>CONCATENATE('HX3.5 Editor NEU'!C467,",",'HX3.5 Editor NEU'!E467,",",'HX3.5 Editor NEU'!G467,",",'HX3.5 Editor NEU'!H467)</f>
        <v>2287,Chorus Dry (Bypass) Level,127,Track</v>
      </c>
      <c r="D107" s="327" t="str">
        <f>CONCATENATE('HX3.5 Editor NEU'!C611,";",'HX3.5 Editor NEU'!E611,";",'HX3.5 Editor NEU'!G611,";",'HX3.5 Editor NEU'!H611)</f>
        <v>2581;PHR Speed Vari TDA1022 Fast Rotor (Prgm 5);255;Track</v>
      </c>
      <c r="E107" s="325" t="str">
        <f>CONCATENATE('HX3.5 Editor NEU'!C717,",",'HX3.5 Editor NEU'!E717,",",'HX3.5 Editor NEU'!G717,",",'HX3.5 Editor NEU'!H717)</f>
        <v>2722,Note Offset Busbar 10 LSI Square Gen.,84,Numeric</v>
      </c>
      <c r="F107" s="325" t="str">
        <f>CONCATENATE('HX3.5 Editor NEU'!C862,",",'HX3.5 Editor NEU'!E862,",",'HX3.5 Editor NEU'!G862,",",'HX3.5 Editor NEU'!H862)</f>
        <v>2889,Mixt DB 12 Combo Setup, Level from Busbar 15,127,Track</v>
      </c>
      <c r="G107" s="330" t="str">
        <f>CONCATENATE('HX3.5 Editor NEU'!C1032,",",'HX3.5 Editor NEU'!E1032,",",'HX3.5 Editor NEU'!G1032,",",'HX3.5 Editor NEU'!H1032)</f>
        <v>5113,Btn/Sw 13 (PL26-6) Function,255,DropDownBtn</v>
      </c>
      <c r="H107" s="335" t="str">
        <f>CONCATENATE('HX3.5 Editor NEU'!C1187,",",'HX3.5 Editor NEU'!E1187,",",'HX3.5 Editor NEU'!G1187,",",'HX3.5 Editor NEU'!H1187)</f>
        <v>6102,Enable 'PedalGM Lvl 2',255,Button</v>
      </c>
      <c r="I107" s="108" t="str">
        <f>CONCATENATE('HX3.5 Editor NEU'!C139,",",'HX3.5 Editor NEU'!E139,",",'HX3.5 Editor NEU'!G139,",",'HX3.5 Editor NEU'!H139)</f>
        <v>1132,TAB #4, Vibrato Upper ON,255,Button</v>
      </c>
    </row>
    <row r="108" spans="3:9" x14ac:dyDescent="0.2">
      <c r="C108" s="331" t="str">
        <f>CONCATENATE('HX3.5 Editor NEU'!C468,",",'HX3.5 Editor NEU'!E468,",",'HX3.5 Editor NEU'!G468,",",'HX3.5 Editor NEU'!H468)</f>
        <v>2288,Chorus Wet (Scanner) Level,127,Track</v>
      </c>
      <c r="D108" s="327" t="str">
        <f>CONCATENATE('HX3.5 Editor NEU'!C612,";",'HX3.5 Editor NEU'!E612,";",'HX3.5 Editor NEU'!G612,";",'HX3.5 Editor NEU'!H612)</f>
        <v>2582;PHR Speed Slow TDA1022 (Progam 5);255;Track</v>
      </c>
      <c r="E108" s="325" t="str">
        <f>CONCATENATE('HX3.5 Editor NEU'!C718,",",'HX3.5 Editor NEU'!E718,",",'HX3.5 Editor NEU'!G718,",",'HX3.5 Editor NEU'!H718)</f>
        <v>2723,Note Offset Busbar 11 LSI Square Gen.,84,Numeric</v>
      </c>
      <c r="G108" s="330" t="str">
        <f>CONCATENATE('HX3.5 Editor NEU'!C1033,",",'HX3.5 Editor NEU'!E1033,",",'HX3.5 Editor NEU'!G1033,",",'HX3.5 Editor NEU'!H1033)</f>
        <v>5114,Btn/Sw 14 (PL26-7) Function,255,DropDownBtn</v>
      </c>
      <c r="H108" s="335" t="str">
        <f>CONCATENATE('HX3.5 Editor NEU'!C1188,",",'HX3.5 Editor NEU'!E1188,",",'HX3.5 Editor NEU'!G1188,",",'HX3.5 Editor NEU'!H1188)</f>
        <v>6103,Enable 'PedalGM Harm2',255,Button</v>
      </c>
      <c r="I108" s="108" t="str">
        <f>CONCATENATE('HX3.5 Editor NEU'!C140,",",'HX3.5 Editor NEU'!E140,",",'HX3.5 Editor NEU'!G140,",",'HX3.5 Editor NEU'!H140)</f>
        <v>1133,TAB #5, Vibrato Lower ON,255,Button</v>
      </c>
    </row>
    <row r="109" spans="3:9" x14ac:dyDescent="0.2">
      <c r="C109" s="331" t="str">
        <f>CONCATENATE('HX3.5 Editor NEU'!C469,",",'HX3.5 Editor NEU'!E469,",",'HX3.5 Editor NEU'!G469,",",'HX3.5 Editor NEU'!H469)</f>
        <v>2289,Modulation @V1,127,Track</v>
      </c>
      <c r="D109" s="327" t="str">
        <f>CONCATENATE('HX3.5 Editor NEU'!C613,";",'HX3.5 Editor NEU'!E613,";",'HX3.5 Editor NEU'!G613,";",'HX3.5 Editor NEU'!H613)</f>
        <v>2583;PHR Feedback (Progam 5);255;Track</v>
      </c>
      <c r="E109" s="325" t="str">
        <f>CONCATENATE('HX3.5 Editor NEU'!C719,",",'HX3.5 Editor NEU'!E719,",",'HX3.5 Editor NEU'!G719,",",'HX3.5 Editor NEU'!H719)</f>
        <v>2724,Note Offset Busbar 12 LSI Square Gen.,84,Numeric</v>
      </c>
      <c r="G109" s="330" t="str">
        <f>CONCATENATE('HX3.5 Editor NEU'!C1034,",",'HX3.5 Editor NEU'!E1034,",",'HX3.5 Editor NEU'!G1034,",",'HX3.5 Editor NEU'!H1034)</f>
        <v>5115,Btn/Sw 15 (PL26-8) Function,255,DropDownBtn</v>
      </c>
      <c r="H109" s="335" t="str">
        <f>CONCATENATE('HX3.5 Editor NEU'!C1189,",",'HX3.5 Editor NEU'!E1189,",",'HX3.5 Editor NEU'!G1189,",",'HX3.5 Editor NEU'!H1189)</f>
        <v>6104,Enable 'PedalGM Detn2',255,Button</v>
      </c>
      <c r="I109" s="108" t="str">
        <f>CONCATENATE('HX3.5 Editor NEU'!C141,",",'HX3.5 Editor NEU'!E141,",",'HX3.5 Editor NEU'!G141,",",'HX3.5 Editor NEU'!H141)</f>
        <v>1134,TAB #6, Leslie RUN,255,Button</v>
      </c>
    </row>
    <row r="110" spans="3:9" x14ac:dyDescent="0.2">
      <c r="C110" s="331" t="str">
        <f>CONCATENATE('HX3.5 Editor NEU'!C470,",",'HX3.5 Editor NEU'!E470,",",'HX3.5 Editor NEU'!G470,",",'HX3.5 Editor NEU'!H470)</f>
        <v>2290,Modulation @C1,127,Track</v>
      </c>
      <c r="D110" s="327" t="str">
        <f>CONCATENATE('HX3.5 Editor NEU'!C614,";",'HX3.5 Editor NEU'!E614,";",'HX3.5 Editor NEU'!G614,";",'HX3.5 Editor NEU'!H614)</f>
        <v>2584;PHR Level Ph1 (Progam 5);255;Track</v>
      </c>
      <c r="E110" s="325" t="str">
        <f>CONCATENATE('HX3.5 Editor NEU'!C720,",",'HX3.5 Editor NEU'!E720,",",'HX3.5 Editor NEU'!G720,",",'HX3.5 Editor NEU'!H720)</f>
        <v>2725,Note Offset Busbar 13 LSI Square Gen.,84,Numeric</v>
      </c>
      <c r="G110" s="330" t="str">
        <f>CONCATENATE('HX3.5 Editor NEU'!C1035,",",'HX3.5 Editor NEU'!E1035,",",'HX3.5 Editor NEU'!G1035,",",'HX3.5 Editor NEU'!H1035)</f>
        <v>5116,Btn/Sw 16 Function (ExtPanel $63_0),255,DropDownBtn</v>
      </c>
      <c r="H110" s="335" t="str">
        <f>CONCATENATE('HX3.5 Editor NEU'!C1190,",",'HX3.5 Editor NEU'!E1190,",",'HX3.5 Editor NEU'!G1190,",",'HX3.5 Editor NEU'!H1190)</f>
        <v>6105,Enable 'Reverb 1 Lvl ',255,Button</v>
      </c>
      <c r="I110" s="108" t="str">
        <f>CONCATENATE('HX3.5 Editor NEU'!C142,",",'HX3.5 Editor NEU'!E142,",",'HX3.5 Editor NEU'!G142,",",'HX3.5 Editor NEU'!H142)</f>
        <v>1135,TAB #7, Leslie FAST,255,Button</v>
      </c>
    </row>
    <row r="111" spans="3:9" x14ac:dyDescent="0.2">
      <c r="C111" s="331" t="str">
        <f>CONCATENATE('HX3.5 Editor NEU'!C471,",",'HX3.5 Editor NEU'!E471,",",'HX3.5 Editor NEU'!G471,",",'HX3.5 Editor NEU'!H471)</f>
        <v>2291,Modulation @V2,127,Track</v>
      </c>
      <c r="D111" s="327" t="str">
        <f>CONCATENATE('HX3.5 Editor NEU'!C615,";",'HX3.5 Editor NEU'!E615,";",'HX3.5 Editor NEU'!G615,";",'HX3.5 Editor NEU'!H615)</f>
        <v>2585;PHR Level Ph2 (Progam 5);255;Track</v>
      </c>
      <c r="E111" s="325" t="str">
        <f>CONCATENATE('HX3.5 Editor NEU'!C721,",",'HX3.5 Editor NEU'!E721,",",'HX3.5 Editor NEU'!G721,",",'HX3.5 Editor NEU'!H721)</f>
        <v>2726,Note Offset Busbar 14 LSI Square Gen.,84,Numeric</v>
      </c>
      <c r="G111" s="330" t="str">
        <f>CONCATENATE('HX3.5 Editor NEU'!C1036,",",'HX3.5 Editor NEU'!E1036,",",'HX3.5 Editor NEU'!G1036,",",'HX3.5 Editor NEU'!H1036)</f>
        <v>5117,Btn/Sw 17 Function (ExtPanel $63_0),255,DropDownBtn</v>
      </c>
      <c r="H111" s="335" t="str">
        <f>CONCATENATE('HX3.5 Editor NEU'!C1191,",",'HX3.5 Editor NEU'!E1191,",",'HX3.5 Editor NEU'!G1191,",",'HX3.5 Editor NEU'!H1191)</f>
        <v>6106,Enable 'Reverb 2 Lvl ',255,Button</v>
      </c>
      <c r="I111" s="108" t="str">
        <f>CONCATENATE('HX3.5 Editor NEU'!C143,",",'HX3.5 Editor NEU'!E143,",",'HX3.5 Editor NEU'!G143,",",'HX3.5 Editor NEU'!H143)</f>
        <v>#,Insert/Effect Buttons/Switches,0,None</v>
      </c>
    </row>
    <row r="112" spans="3:9" x14ac:dyDescent="0.2">
      <c r="C112" s="331" t="str">
        <f>CONCATENATE('HX3.5 Editor NEU'!C472,",",'HX3.5 Editor NEU'!E472,",",'HX3.5 Editor NEU'!G472,",",'HX3.5 Editor NEU'!H472)</f>
        <v>2292,Modulation @C2,127,Track</v>
      </c>
      <c r="D112" s="327" t="str">
        <f>CONCATENATE('HX3.5 Editor NEU'!C616,";",'HX3.5 Editor NEU'!E616,";",'HX3.5 Editor NEU'!G616,";",'HX3.5 Editor NEU'!H616)</f>
        <v>2586;PHR Level Ph3 (Progam 5);255;Track</v>
      </c>
      <c r="E112" s="325" t="str">
        <f>CONCATENATE('HX3.5 Editor NEU'!C722,",",'HX3.5 Editor NEU'!E722,",",'HX3.5 Editor NEU'!G722,",",'HX3.5 Editor NEU'!H722)</f>
        <v>2727,Note Offset Busbar 15 LSI Square Gen.,84,Numeric</v>
      </c>
      <c r="G112" s="330" t="str">
        <f>CONCATENATE('HX3.5 Editor NEU'!C1037,",",'HX3.5 Editor NEU'!E1037,",",'HX3.5 Editor NEU'!G1037,",",'HX3.5 Editor NEU'!H1037)</f>
        <v>5118,Btn/Sw 18 Function (ExtPanel $63_0),255,DropDownBtn</v>
      </c>
      <c r="H112" s="335" t="str">
        <f>CONCATENATE('HX3.5 Editor NEU'!C1192,",",'HX3.5 Editor NEU'!E1192,",",'HX3.5 Editor NEU'!G1192,",",'HX3.5 Editor NEU'!H1192)</f>
        <v>6107,Enable 'Reverb 3 Lvl ',255,Button</v>
      </c>
      <c r="I112" s="108" t="str">
        <f>CONCATENATE('HX3.5 Editor NEU'!C144,",",'HX3.5 Editor NEU'!E144,",",'HX3.5 Editor NEU'!G144,",",'HX3.5 Editor NEU'!H144)</f>
        <v>1136,TAB #8, Tube Amp Bypass,255,Button</v>
      </c>
    </row>
    <row r="113" spans="3:9" x14ac:dyDescent="0.2">
      <c r="C113" s="331" t="str">
        <f>CONCATENATE('HX3.5 Editor NEU'!C473,",",'HX3.5 Editor NEU'!E473,",",'HX3.5 Editor NEU'!G473,",",'HX3.5 Editor NEU'!H473)</f>
        <v>2293,Modulation @V3,127,Track</v>
      </c>
      <c r="D113" s="327" t="str">
        <f>CONCATENATE('HX3.5 Editor NEU'!C617,";",'HX3.5 Editor NEU'!E617,";",'HX3.5 Editor NEU'!G617,";",'HX3.5 Editor NEU'!H617)</f>
        <v>2587;PHR Level Dry (Progam 5);255;Track</v>
      </c>
      <c r="E113" s="325" t="str">
        <f>CONCATENATE('HX3.5 Editor NEU'!C723,",",'HX3.5 Editor NEU'!E723,",",'HX3.5 Editor NEU'!G723,",",'HX3.5 Editor NEU'!H723)</f>
        <v>#,BB Note Offset Setup Mixt Single Note,0,None</v>
      </c>
      <c r="G113" s="330" t="str">
        <f>CONCATENATE('HX3.5 Editor NEU'!C1038,",",'HX3.5 Editor NEU'!E1038,",",'HX3.5 Editor NEU'!G1038,",",'HX3.5 Editor NEU'!H1038)</f>
        <v>5119,Btn/Sw 19 Function (ExtPanel $63_0),255,DropDownBtn</v>
      </c>
      <c r="H113" s="335" t="str">
        <f>CONCATENATE('HX3.5 Editor NEU'!C1193,",",'HX3.5 Editor NEU'!E1193,",",'HX3.5 Editor NEU'!G1193,",",'HX3.5 Editor NEU'!H1193)</f>
        <v>6108,Enable 'PHR &lt;Mode&gt;   ',255,Button</v>
      </c>
      <c r="I113" s="108" t="str">
        <f>CONCATENATE('HX3.5 Editor NEU'!C145,",",'HX3.5 Editor NEU'!E145,",",'HX3.5 Editor NEU'!G145,",",'HX3.5 Editor NEU'!H145)</f>
        <v>1137,TAB #9, Rotary Speaker Bypass,255,Button</v>
      </c>
    </row>
    <row r="114" spans="3:9" x14ac:dyDescent="0.2">
      <c r="C114" s="331" t="str">
        <f>CONCATENATE('HX3.5 Editor NEU'!C474,",",'HX3.5 Editor NEU'!E474,",",'HX3.5 Editor NEU'!G474,",",'HX3.5 Editor NEU'!H474)</f>
        <v>2294,Modulation @C3,127,Track</v>
      </c>
      <c r="D114" s="327" t="str">
        <f>CONCATENATE('HX3.5 Editor NEU'!C618,";",'HX3.5 Editor NEU'!E618,";",'HX3.5 Editor NEU'!G618,";",'HX3.5 Editor NEU'!H618)</f>
        <v>2588;PHR Feedback Invert (Progam 5);255;Bits</v>
      </c>
      <c r="E114" s="325" t="str">
        <f>CONCATENATE('HX3.5 Editor NEU'!C724,",",'HX3.5 Editor NEU'!E724,",",'HX3.5 Editor NEU'!G724,",",'HX3.5 Editor NEU'!H724)</f>
        <v>2728,Note Offset Busbar 10 Single Note Gen.,84,Numeric</v>
      </c>
      <c r="G114" s="330" t="str">
        <f>CONCATENATE('HX3.5 Editor NEU'!C1039,",",'HX3.5 Editor NEU'!E1039,",",'HX3.5 Editor NEU'!G1039,",",'HX3.5 Editor NEU'!H1039)</f>
        <v>5120,Btn/Sw 20 Function (ExtPanel $63_0),255,DropDownBtn</v>
      </c>
      <c r="H114" s="335" t="str">
        <f>CONCATENATE('HX3.5 Editor NEU'!C1194,",",'HX3.5 Editor NEU'!E1194,",",'HX3.5 Editor NEU'!G1194,",",'HX3.5 Editor NEU'!H1194)</f>
        <v>6109,Enable 'Sync PHR/Rotr',255,Button</v>
      </c>
      <c r="I114" s="108" t="str">
        <f>CONCATENATE('HX3.5 Editor NEU'!C146,",",'HX3.5 Editor NEU'!E146,",",'HX3.5 Editor NEU'!G146,",",'HX3.5 Editor NEU'!H146)</f>
        <v>1138,TAB #10, Phasing Rotor upper ON,255,Button</v>
      </c>
    </row>
    <row r="115" spans="3:9" x14ac:dyDescent="0.2">
      <c r="C115" s="331" t="str">
        <f>CONCATENATE('HX3.5 Editor NEU'!C475,",",'HX3.5 Editor NEU'!E475,",",'HX3.5 Editor NEU'!G475,",",'HX3.5 Editor NEU'!H475)</f>
        <v>#,ScannerVib Program 6 Setup (Conn SNG),0,None</v>
      </c>
      <c r="D115" s="327" t="str">
        <f>CONCATENATE('HX3.5 Editor NEU'!C619,";",'HX3.5 Editor NEU'!E619,";",'HX3.5 Editor NEU'!G619,";",'HX3.5 Editor NEU'!H619)</f>
        <v>2589;PHR Ramp Delay (Progam 5);63;Track</v>
      </c>
      <c r="E115" s="325" t="str">
        <f>CONCATENATE('HX3.5 Editor NEU'!C725,",",'HX3.5 Editor NEU'!E725,",",'HX3.5 Editor NEU'!G725,",",'HX3.5 Editor NEU'!H725)</f>
        <v>2729,Note Offset Busbar 11 Single Note Gen.,84,Numeric</v>
      </c>
      <c r="G115" s="330" t="str">
        <f>CONCATENATE('HX3.5 Editor NEU'!C1040,",",'HX3.5 Editor NEU'!E1040,",",'HX3.5 Editor NEU'!G1040,",",'HX3.5 Editor NEU'!H1040)</f>
        <v>5121,Btn/Sw 21 Function (ExtPanel $63_0),255,DropDownBtn</v>
      </c>
      <c r="H115" s="335" t="str">
        <f>CONCATENATE('HX3.5 Editor NEU'!C1195,",",'HX3.5 Editor NEU'!E1195,",",'HX3.5 Editor NEU'!G1195,",",'HX3.5 Editor NEU'!H1195)</f>
        <v>6110,Enable 'Bass Equal   ',255,Button</v>
      </c>
      <c r="I115" s="108" t="str">
        <f>CONCATENATE('HX3.5 Editor NEU'!C147,",",'HX3.5 Editor NEU'!E147,",",'HX3.5 Editor NEU'!G147,",",'HX3.5 Editor NEU'!H147)</f>
        <v>1139,TAB #11, Phasing Rotor lower ON,255,Button</v>
      </c>
    </row>
    <row r="116" spans="3:9" x14ac:dyDescent="0.2">
      <c r="C116" s="331" t="str">
        <f>CONCATENATE('HX3.5 Editor NEU'!C476,",",'HX3.5 Editor NEU'!E476,",",'HX3.5 Editor NEU'!G476,",",'HX3.5 Editor NEU'!H476)</f>
        <v>2296,Pre-Emphasis (Treble Gain),127,Track</v>
      </c>
      <c r="D116" s="327" t="str">
        <f>CONCATENATE('HX3.5 Editor NEU'!C620,";",'HX3.5 Editor NEU'!E620,";",'HX3.5 Editor NEU'!G620,";",'HX3.5 Editor NEU'!H620)</f>
        <v>2590;PHR Mod Vari Ph1 (Progam 5);255;Track</v>
      </c>
      <c r="E116" s="325" t="str">
        <f>CONCATENATE('HX3.5 Editor NEU'!C726,",",'HX3.5 Editor NEU'!E726,",",'HX3.5 Editor NEU'!G726,",",'HX3.5 Editor NEU'!H726)</f>
        <v>2730,Note Offset Busbar 12 Single Note Gen.,84,Numeric</v>
      </c>
      <c r="G116" s="330" t="str">
        <f>CONCATENATE('HX3.5 Editor NEU'!C1041,",",'HX3.5 Editor NEU'!E1041,",",'HX3.5 Editor NEU'!G1041,",",'HX3.5 Editor NEU'!H1041)</f>
        <v>5122,Btn/Sw 22 Function (ExtPanel $63_0),255,DropDownBtn</v>
      </c>
      <c r="H116" s="335" t="str">
        <f>CONCATENATE('HX3.5 Editor NEU'!C1196,",",'HX3.5 Editor NEU'!E1196,",",'HX3.5 Editor NEU'!G1196,",",'HX3.5 Editor NEU'!H1196)</f>
        <v>6111,Enable 'Bass Equ Frq ',255,Button</v>
      </c>
      <c r="I116" s="108" t="str">
        <f>CONCATENATE('HX3.5 Editor NEU'!C148,",",'HX3.5 Editor NEU'!E148,",",'HX3.5 Editor NEU'!G148,",",'HX3.5 Editor NEU'!H148)</f>
        <v>1140,TAB #12, Reverb 1 ,255,Button</v>
      </c>
    </row>
    <row r="117" spans="3:9" x14ac:dyDescent="0.2">
      <c r="C117" s="331" t="str">
        <f>CONCATENATE('HX3.5 Editor NEU'!C477,",",'HX3.5 Editor NEU'!E477,",",'HX3.5 Editor NEU'!G477,",",'HX3.5 Editor NEU'!H477)</f>
        <v>2297,LC Line Age/AM Amplitude Modulation,127,Track</v>
      </c>
      <c r="D117" s="327" t="str">
        <f>CONCATENATE('HX3.5 Editor NEU'!C621,";",'HX3.5 Editor NEU'!E621,";",'HX3.5 Editor NEU'!G621,";",'HX3.5 Editor NEU'!H621)</f>
        <v>2591;PHR Mod Vari Ph2 (Progam 5);255;Track</v>
      </c>
      <c r="E117" s="325" t="str">
        <f>CONCATENATE('HX3.5 Editor NEU'!C727,",",'HX3.5 Editor NEU'!E727,",",'HX3.5 Editor NEU'!G727,",",'HX3.5 Editor NEU'!H727)</f>
        <v>2731,Note Offset Busbar 13 Single Note Gen.,84,Numeric</v>
      </c>
      <c r="G117" s="330" t="str">
        <f>CONCATENATE('HX3.5 Editor NEU'!C1042,",",'HX3.5 Editor NEU'!E1042,",",'HX3.5 Editor NEU'!G1042,",",'HX3.5 Editor NEU'!H1042)</f>
        <v>5123,Btn/Sw 23 Function (ExtPanel $63_0),255,DropDownBtn</v>
      </c>
      <c r="H117" s="335" t="str">
        <f>CONCATENATE('HX3.5 Editor NEU'!C1197,",",'HX3.5 Editor NEU'!E1197,",",'HX3.5 Editor NEU'!G1197,",",'HX3.5 Editor NEU'!H1197)</f>
        <v>6112,Enable 'Bass Equ Q   ',255,Button</v>
      </c>
      <c r="I117" s="108" t="str">
        <f>CONCATENATE('HX3.5 Editor NEU'!C149,",",'HX3.5 Editor NEU'!E149,",",'HX3.5 Editor NEU'!G149,",",'HX3.5 Editor NEU'!H149)</f>
        <v>1141,TAB #13, Reverb 2 ,255,Button</v>
      </c>
    </row>
    <row r="118" spans="3:9" x14ac:dyDescent="0.2">
      <c r="C118" s="331" t="str">
        <f>CONCATENATE('HX3.5 Editor NEU'!C478,",",'HX3.5 Editor NEU'!E478,",",'HX3.5 Editor NEU'!G478,",",'HX3.5 Editor NEU'!H478)</f>
        <v>2298,LC Line Feedback,127,Track</v>
      </c>
      <c r="D118" s="327" t="str">
        <f>CONCATENATE('HX3.5 Editor NEU'!C622,";",'HX3.5 Editor NEU'!E622,";",'HX3.5 Editor NEU'!G622,";",'HX3.5 Editor NEU'!H622)</f>
        <v>2592;PHR Mod Vari Ph3 (Progam 5);255;Track</v>
      </c>
      <c r="E118" s="325" t="str">
        <f>CONCATENATE('HX3.5 Editor NEU'!C728,",",'HX3.5 Editor NEU'!E728,",",'HX3.5 Editor NEU'!G728,",",'HX3.5 Editor NEU'!H728)</f>
        <v>2732,Note Offset Busbar 14 Single Note Gen.,84,Numeric</v>
      </c>
      <c r="G118" s="330" t="str">
        <f>CONCATENATE('HX3.5 Editor NEU'!C1043,",",'HX3.5 Editor NEU'!E1043,",",'HX3.5 Editor NEU'!G1043,",",'HX3.5 Editor NEU'!H1043)</f>
        <v>5124,Btn/Sw 24 Function (ExtPanel $63_1),255,DropDownBtn</v>
      </c>
      <c r="H118" s="335" t="str">
        <f>CONCATENATE('HX3.5 Editor NEU'!C1198,",",'HX3.5 Editor NEU'!E1198,",",'HX3.5 Editor NEU'!G1198,",",'HX3.5 Editor NEU'!H1198)</f>
        <v>6113,Enable 'Mid Equal    ',255,Button</v>
      </c>
      <c r="I118" s="108" t="str">
        <f>CONCATENATE('HX3.5 Editor NEU'!C150,",",'HX3.5 Editor NEU'!E150,",",'HX3.5 Editor NEU'!G150,",",'HX3.5 Editor NEU'!H150)</f>
        <v>1142,TAB #14, Separate Pedal Output,255,Button</v>
      </c>
    </row>
    <row r="119" spans="3:9" x14ac:dyDescent="0.2">
      <c r="C119" s="331" t="str">
        <f>CONCATENATE('HX3.5 Editor NEU'!C479,",",'HX3.5 Editor NEU'!E479,",",'HX3.5 Editor NEU'!G479,",",'HX3.5 Editor NEU'!H479)</f>
        <v>2299,LC Line Reflection,127,Track</v>
      </c>
      <c r="D119" s="327" t="str">
        <f>CONCATENATE('HX3.5 Editor NEU'!C623,";",'HX3.5 Editor NEU'!E623,";",'HX3.5 Editor NEU'!G623,";",'HX3.5 Editor NEU'!H623)</f>
        <v>2593;PHR Mod Slow Ph1 (Progam 5);255;Track</v>
      </c>
      <c r="E119" s="325" t="str">
        <f>CONCATENATE('HX3.5 Editor NEU'!C729,",",'HX3.5 Editor NEU'!E729,",",'HX3.5 Editor NEU'!G729,",",'HX3.5 Editor NEU'!H729)</f>
        <v>2733,Note Offset Busbar 15 Single Note Gen.,84,Numeric</v>
      </c>
      <c r="G119" s="330" t="str">
        <f>CONCATENATE('HX3.5 Editor NEU'!C1044,",",'HX3.5 Editor NEU'!E1044,",",'HX3.5 Editor NEU'!G1044,",",'HX3.5 Editor NEU'!H1044)</f>
        <v>5125,Btn/Sw 25 Function (ExtPanel $63_1),255,DropDownBtn</v>
      </c>
      <c r="H119" s="335" t="str">
        <f>CONCATENATE('HX3.5 Editor NEU'!C1199,",",'HX3.5 Editor NEU'!E1199,",",'HX3.5 Editor NEU'!G1199,",",'HX3.5 Editor NEU'!H1199)</f>
        <v>6114,Enable 'Mid Equ Frq  ',255,Button</v>
      </c>
      <c r="I119" s="108" t="str">
        <f>CONCATENATE('HX3.5 Editor NEU'!C151,",",'HX3.5 Editor NEU'!E151,",",'HX3.5 Editor NEU'!G151,",",'HX3.5 Editor NEU'!H151)</f>
        <v>1143,TAB #15, Keyboard Split ON ,255,Button</v>
      </c>
    </row>
    <row r="120" spans="3:9" x14ac:dyDescent="0.2">
      <c r="C120" s="331" t="str">
        <f>CONCATENATE('HX3.5 Editor NEU'!C480,",",'HX3.5 Editor NEU'!E480,",",'HX3.5 Editor NEU'!G480,",",'HX3.5 Editor NEU'!H480)</f>
        <v>2300,LC Line Response Cutoff Frequency,127,Track</v>
      </c>
      <c r="D120" s="327" t="str">
        <f>CONCATENATE('HX3.5 Editor NEU'!C624,";",'HX3.5 Editor NEU'!E624,";",'HX3.5 Editor NEU'!G624,";",'HX3.5 Editor NEU'!H624)</f>
        <v>2594;PHR Mod Slow Ph2 (Progam 5);255;Track</v>
      </c>
      <c r="E120" s="325" t="str">
        <f>CONCATENATE('HX3.5 Editor NEU'!C730,",",'HX3.5 Editor NEU'!E730,",",'HX3.5 Editor NEU'!G730,",",'HX3.5 Editor NEU'!H730)</f>
        <v>#,BB Note Offset Setup Mixt Combo,0,None</v>
      </c>
      <c r="G120" s="330" t="str">
        <f>CONCATENATE('HX3.5 Editor NEU'!C1045,",",'HX3.5 Editor NEU'!E1045,",",'HX3.5 Editor NEU'!G1045,",",'HX3.5 Editor NEU'!H1045)</f>
        <v>5126,Btn/Sw 26 Function (ExtPanel $63_1),255,DropDownBtn</v>
      </c>
      <c r="H120" s="335" t="str">
        <f>CONCATENATE('HX3.5 Editor NEU'!C1200,",",'HX3.5 Editor NEU'!E1200,",",'HX3.5 Editor NEU'!G1200,",",'HX3.5 Editor NEU'!H1200)</f>
        <v>6115,Enable 'Mid Equ Q    ',255,Button</v>
      </c>
      <c r="I120" s="108" t="str">
        <f>CONCATENATE('HX3.5 Editor NEU'!C152,",",'HX3.5 Editor NEU'!E152,",",'HX3.5 Editor NEU'!G152,",",'HX3.5 Editor NEU'!H152)</f>
        <v>#,Phasing Rotor Control Buttons/Switches,0,None</v>
      </c>
    </row>
    <row r="121" spans="3:9" x14ac:dyDescent="0.2">
      <c r="C121" s="331" t="str">
        <f>CONCATENATE('HX3.5 Editor NEU'!C481,",",'HX3.5 Editor NEU'!E481,",",'HX3.5 Editor NEU'!G481,",",'HX3.5 Editor NEU'!H481)</f>
        <v>2301,LC PhaseLk/Line Cutoff Shelving Level,127,Track</v>
      </c>
      <c r="D121" s="327" t="str">
        <f>CONCATENATE('HX3.5 Editor NEU'!C625,";",'HX3.5 Editor NEU'!E625,";",'HX3.5 Editor NEU'!G625,";",'HX3.5 Editor NEU'!H625)</f>
        <v>2595;PHR Mod Slow Ph3 (Progam 5);255;Track</v>
      </c>
      <c r="E121" s="325" t="str">
        <f>CONCATENATE('HX3.5 Editor NEU'!C731,",",'HX3.5 Editor NEU'!E731,",",'HX3.5 Editor NEU'!G731,",",'HX3.5 Editor NEU'!H731)</f>
        <v>2734,Note Offset Busbar 10 Combo Gen.,84,Numeric</v>
      </c>
      <c r="G121" s="330" t="str">
        <f>CONCATENATE('HX3.5 Editor NEU'!C1046,",",'HX3.5 Editor NEU'!E1046,",",'HX3.5 Editor NEU'!G1046,",",'HX3.5 Editor NEU'!H1046)</f>
        <v>5127,Btn/Sw 27 Function (ExtPanel $63_1),255,DropDownBtn</v>
      </c>
      <c r="H121" s="335" t="str">
        <f>CONCATENATE('HX3.5 Editor NEU'!C1201,",",'HX3.5 Editor NEU'!E1201,",",'HX3.5 Editor NEU'!G1201,",",'HX3.5 Editor NEU'!H1201)</f>
        <v>6116,Enable 'Treble Equal ',255,Button</v>
      </c>
      <c r="I121" s="108" t="str">
        <f>CONCATENATE('HX3.5 Editor NEU'!C153,",",'HX3.5 Editor NEU'!E153,",",'HX3.5 Editor NEU'!G153,",",'HX3.5 Editor NEU'!H153)</f>
        <v>1144,TAB #16, WersiVoice/Böhm Phasing Rotor,255,Button</v>
      </c>
    </row>
    <row r="122" spans="3:9" x14ac:dyDescent="0.2">
      <c r="C122" s="331" t="str">
        <f>CONCATENATE('HX3.5 Editor NEU'!C482,",",'HX3.5 Editor NEU'!E482,",",'HX3.5 Editor NEU'!G482,",",'HX3.5 Editor NEU'!H482)</f>
        <v>2302,Scanner Gearing (Vib Frequ),127,Track</v>
      </c>
      <c r="D122" s="327" t="str">
        <f>CONCATENATE('HX3.5 Editor NEU'!C626,";",'HX3.5 Editor NEU'!E626,";",'HX3.5 Editor NEU'!G626,";",'HX3.5 Editor NEU'!H626)</f>
        <v>#;PHR Program 6 Setup (Vibrato 1 = Tabs Ensemble+Celeste);0;None</v>
      </c>
      <c r="E122" s="325" t="str">
        <f>CONCATENATE('HX3.5 Editor NEU'!C732,",",'HX3.5 Editor NEU'!E732,",",'HX3.5 Editor NEU'!G732,",",'HX3.5 Editor NEU'!H732)</f>
        <v>2735,Note Offset Busbar 11 Combo Gen.,84,Numeric</v>
      </c>
      <c r="G122" s="330" t="str">
        <f>CONCATENATE('HX3.5 Editor NEU'!C1047,",",'HX3.5 Editor NEU'!E1047,",",'HX3.5 Editor NEU'!G1047,",",'HX3.5 Editor NEU'!H1047)</f>
        <v>5128,Btn/Sw 28 Function (ExtPanel $63_1),255,DropDownBtn</v>
      </c>
      <c r="H122" s="335" t="str">
        <f>CONCATENATE('HX3.5 Editor NEU'!C1202,",",'HX3.5 Editor NEU'!E1202,",",'HX3.5 Editor NEU'!G1202,",",'HX3.5 Editor NEU'!H1202)</f>
        <v>6117,Enable 'Treb Equ Frq ',255,Button</v>
      </c>
      <c r="I122" s="108" t="str">
        <f>CONCATENATE('HX3.5 Editor NEU'!C154,",",'HX3.5 Editor NEU'!E154,",",'HX3.5 Editor NEU'!G154,",",'HX3.5 Editor NEU'!H154)</f>
        <v>1145,TAB #17, Phasing Rotor Ensemble,255,Button</v>
      </c>
    </row>
    <row r="123" spans="3:9" x14ac:dyDescent="0.2">
      <c r="C123" s="331" t="str">
        <f>CONCATENATE('HX3.5 Editor NEU'!C483,",",'HX3.5 Editor NEU'!E483,",",'HX3.5 Editor NEU'!G483,",",'HX3.5 Editor NEU'!H483)</f>
        <v>2303,Chorus Dry (Bypass) Level,127,Track</v>
      </c>
      <c r="D123" s="327" t="str">
        <f>CONCATENATE('HX3.5 Editor NEU'!C627,";",'HX3.5 Editor NEU'!E627,";",'HX3.5 Editor NEU'!G627,";",'HX3.5 Editor NEU'!H627)</f>
        <v>2596;PHR Speed Vari TDA1022 Slow Rotor (Prgm 6);255;None</v>
      </c>
      <c r="E123" s="325" t="str">
        <f>CONCATENATE('HX3.5 Editor NEU'!C733,",",'HX3.5 Editor NEU'!E733,",",'HX3.5 Editor NEU'!G733,",",'HX3.5 Editor NEU'!H733)</f>
        <v>2736,Note Offset Busbar 12 Combo Gen.,84,Numeric</v>
      </c>
      <c r="G123" s="330" t="str">
        <f>CONCATENATE('HX3.5 Editor NEU'!C1048,",",'HX3.5 Editor NEU'!E1048,",",'HX3.5 Editor NEU'!G1048,",",'HX3.5 Editor NEU'!H1048)</f>
        <v>5129,Btn/Sw 29 Function (ExtPanel $63_1),255,DropDownBtn</v>
      </c>
      <c r="H123" s="335" t="str">
        <f>CONCATENATE('HX3.5 Editor NEU'!C1203,",",'HX3.5 Editor NEU'!E1203,",",'HX3.5 Editor NEU'!G1203,",",'HX3.5 Editor NEU'!H1203)</f>
        <v>6118,Enable 'Treb Equ Q   ',255,Button</v>
      </c>
      <c r="I123" s="108" t="str">
        <f>CONCATENATE('HX3.5 Editor NEU'!C155,",",'HX3.5 Editor NEU'!E155,",",'HX3.5 Editor NEU'!G155,",",'HX3.5 Editor NEU'!H155)</f>
        <v>1146,TAB #18, Phasing Rotor Celeste,255,Button</v>
      </c>
    </row>
    <row r="124" spans="3:9" x14ac:dyDescent="0.2">
      <c r="C124" s="331" t="str">
        <f>CONCATENATE('HX3.5 Editor NEU'!C484,",",'HX3.5 Editor NEU'!E484,",",'HX3.5 Editor NEU'!G484,",",'HX3.5 Editor NEU'!H484)</f>
        <v>2304,Chorus Wet (Scanner) Level,127,Track</v>
      </c>
      <c r="D124" s="327" t="str">
        <f>CONCATENATE('HX3.5 Editor NEU'!C628,";",'HX3.5 Editor NEU'!E628,";",'HX3.5 Editor NEU'!G628,";",'HX3.5 Editor NEU'!H628)</f>
        <v>2597;PHR Speed Vari TDA1022 Fast Rotor (Prgm 6);255;Track</v>
      </c>
      <c r="E124" s="325" t="str">
        <f>CONCATENATE('HX3.5 Editor NEU'!C734,",",'HX3.5 Editor NEU'!E734,",",'HX3.5 Editor NEU'!G734,",",'HX3.5 Editor NEU'!H734)</f>
        <v>2737,Note Offset Busbar 13 Combo Gen.,84,Numeric</v>
      </c>
      <c r="G124" s="330" t="str">
        <f>CONCATENATE('HX3.5 Editor NEU'!C1049,",",'HX3.5 Editor NEU'!E1049,",",'HX3.5 Editor NEU'!G1049,",",'HX3.5 Editor NEU'!H1049)</f>
        <v>5130,Btn/Sw 30 Function (ExtPanel $63_1),255,DropDownBtn</v>
      </c>
      <c r="H124" s="335" t="str">
        <f>CONCATENATE('HX3.5 Editor NEU'!C1204,",",'HX3.5 Editor NEU'!E1204,",",'HX3.5 Editor NEU'!G1204,",",'HX3.5 Editor NEU'!H1204)</f>
        <v>6119,Enable 'Parametr B/T ',255,Button</v>
      </c>
      <c r="I124" s="108" t="str">
        <f>CONCATENATE('HX3.5 Editor NEU'!C156,",",'HX3.5 Editor NEU'!E156,",",'HX3.5 Editor NEU'!G156,",",'HX3.5 Editor NEU'!H156)</f>
        <v>1147,TAB #19, Phasing Rotor Fading,255,Button</v>
      </c>
    </row>
    <row r="125" spans="3:9" x14ac:dyDescent="0.2">
      <c r="C125" s="331" t="str">
        <f>CONCATENATE('HX3.5 Editor NEU'!C485,",",'HX3.5 Editor NEU'!E485,",",'HX3.5 Editor NEU'!G485,",",'HX3.5 Editor NEU'!H485)</f>
        <v>2305,Modulation @V1,127,Track</v>
      </c>
      <c r="D125" s="327" t="str">
        <f>CONCATENATE('HX3.5 Editor NEU'!C629,";",'HX3.5 Editor NEU'!E629,";",'HX3.5 Editor NEU'!G629,";",'HX3.5 Editor NEU'!H629)</f>
        <v>2598;PHR Speed Slow TDA1022 (Progam 6);255;Track</v>
      </c>
      <c r="E125" s="325" t="str">
        <f>CONCATENATE('HX3.5 Editor NEU'!C735,",",'HX3.5 Editor NEU'!E735,",",'HX3.5 Editor NEU'!G735,",",'HX3.5 Editor NEU'!H735)</f>
        <v>2738,Note Offset Busbar 14 Combo Gen.,84,Numeric</v>
      </c>
      <c r="G125" s="330" t="str">
        <f>CONCATENATE('HX3.5 Editor NEU'!C1050,",",'HX3.5 Editor NEU'!E1050,",",'HX3.5 Editor NEU'!G1050,",",'HX3.5 Editor NEU'!H1050)</f>
        <v>5131,Btn/Sw 31 Function (ExtPanel $63_1),255,DropDownBtn</v>
      </c>
      <c r="H125" s="335" t="str">
        <f>CONCATENATE('HX3.5 Editor NEU'!C1205,",",'HX3.5 Editor NEU'!E1205,",",'HX3.5 Editor NEU'!G1205,",",'HX3.5 Editor NEU'!H1205)</f>
        <v>6120,Enable 'Upper Lvl Adj',255,Button</v>
      </c>
      <c r="I125" s="108" t="str">
        <f>CONCATENATE('HX3.5 Editor NEU'!C157,",",'HX3.5 Editor NEU'!E157,",",'HX3.5 Editor NEU'!G157,",",'HX3.5 Editor NEU'!H157)</f>
        <v>1148,TAB #20, Phasing Rotor Weak,255,Button</v>
      </c>
    </row>
    <row r="126" spans="3:9" x14ac:dyDescent="0.2">
      <c r="C126" s="331" t="str">
        <f>CONCATENATE('HX3.5 Editor NEU'!C486,",",'HX3.5 Editor NEU'!E486,",",'HX3.5 Editor NEU'!G486,",",'HX3.5 Editor NEU'!H486)</f>
        <v>2306,Modulation @C1,127,Track</v>
      </c>
      <c r="D126" s="327" t="str">
        <f>CONCATENATE('HX3.5 Editor NEU'!C630,";",'HX3.5 Editor NEU'!E630,";",'HX3.5 Editor NEU'!G630,";",'HX3.5 Editor NEU'!H630)</f>
        <v>2599;PHR Feedback (Progam 6);255;Track</v>
      </c>
      <c r="E126" s="325" t="str">
        <f>CONCATENATE('HX3.5 Editor NEU'!C736,",",'HX3.5 Editor NEU'!E736,",",'HX3.5 Editor NEU'!G736,",",'HX3.5 Editor NEU'!H736)</f>
        <v>2739,Note Offset Busbar 15 Combo Gen.,84,Numeric</v>
      </c>
      <c r="G126" s="330" t="str">
        <f>CONCATENATE('HX3.5 Editor NEU'!C1051,",",'HX3.5 Editor NEU'!E1051,",",'HX3.5 Editor NEU'!G1051,",",'HX3.5 Editor NEU'!H1051)</f>
        <v>5132,Btn/Sw 32 Function (ExtPanel $64_2),255,DropDownBtn</v>
      </c>
      <c r="H126" s="335" t="str">
        <f>CONCATENATE('HX3.5 Editor NEU'!C1206,",",'HX3.5 Editor NEU'!E1206,",",'HX3.5 Editor NEU'!G1206,",",'HX3.5 Editor NEU'!H1206)</f>
        <v>6121,Enable 'Lower Lvl Adj',255,Button</v>
      </c>
      <c r="I126" s="108" t="str">
        <f>CONCATENATE('HX3.5 Editor NEU'!C158,",",'HX3.5 Editor NEU'!E158,",",'HX3.5 Editor NEU'!G158,",",'HX3.5 Editor NEU'!H158)</f>
        <v>1149,TAB #21, Phasing Rotor Deep,255,Button</v>
      </c>
    </row>
    <row r="127" spans="3:9" x14ac:dyDescent="0.2">
      <c r="C127" s="331" t="str">
        <f>CONCATENATE('HX3.5 Editor NEU'!C487,",",'HX3.5 Editor NEU'!E487,",",'HX3.5 Editor NEU'!G487,",",'HX3.5 Editor NEU'!H487)</f>
        <v>2307,Modulation @V2,127,Track</v>
      </c>
      <c r="D127" s="327" t="str">
        <f>CONCATENATE('HX3.5 Editor NEU'!C631,";",'HX3.5 Editor NEU'!E631,";",'HX3.5 Editor NEU'!G631,";",'HX3.5 Editor NEU'!H631)</f>
        <v>2600;PHR Level Ph1 (Progam 6);255;Track</v>
      </c>
      <c r="G127" s="330" t="str">
        <f>CONCATENATE('HX3.5 Editor NEU'!C1052,",",'HX3.5 Editor NEU'!E1052,",",'HX3.5 Editor NEU'!G1052,",",'HX3.5 Editor NEU'!H1052)</f>
        <v>5133,Btn/Sw 33 Function (ExtPanel $64_2),255,DropDownBtn</v>
      </c>
      <c r="H127" s="335" t="str">
        <f>CONCATENATE('HX3.5 Editor NEU'!C1207,",",'HX3.5 Editor NEU'!E1207,",",'HX3.5 Editor NEU'!G1207,",",'HX3.5 Editor NEU'!H1207)</f>
        <v>6122,Enable 'Pedal Lvl Adj',255,Button</v>
      </c>
      <c r="I127" s="108" t="str">
        <f>CONCATENATE('HX3.5 Editor NEU'!C159,",",'HX3.5 Editor NEU'!E159,",",'HX3.5 Editor NEU'!G159,",",'HX3.5 Editor NEU'!H159)</f>
        <v>1150,TAB #22, Phasing Rotor Fast,255,Button</v>
      </c>
    </row>
    <row r="128" spans="3:9" x14ac:dyDescent="0.2">
      <c r="C128" s="331" t="str">
        <f>CONCATENATE('HX3.5 Editor NEU'!C488,",",'HX3.5 Editor NEU'!E488,",",'HX3.5 Editor NEU'!G488,",",'HX3.5 Editor NEU'!H488)</f>
        <v>2308,Modulation @C2,127,Track</v>
      </c>
      <c r="D128" s="327" t="str">
        <f>CONCATENATE('HX3.5 Editor NEU'!C632,";",'HX3.5 Editor NEU'!E632,";",'HX3.5 Editor NEU'!G632,";",'HX3.5 Editor NEU'!H632)</f>
        <v>2601;PHR Level Ph2 (Progam 6);255;Track</v>
      </c>
      <c r="G128" s="330" t="str">
        <f>CONCATENATE('HX3.5 Editor NEU'!C1053,",",'HX3.5 Editor NEU'!E1053,",",'HX3.5 Editor NEU'!G1053,",",'HX3.5 Editor NEU'!H1053)</f>
        <v>5134,Btn/Sw 34 Function (ExtPanel $64_2),255,DropDownBtn</v>
      </c>
      <c r="H128" s="335" t="str">
        <f>CONCATENATE('HX3.5 Editor NEU'!C1208,",",'HX3.5 Editor NEU'!E1208,",",'HX3.5 Editor NEU'!G1208,",",'HX3.5 Editor NEU'!H1208)</f>
        <v>6123,Enable 'UprDryLvl Adj',255,Button</v>
      </c>
      <c r="I128" s="108" t="str">
        <f>CONCATENATE('HX3.5 Editor NEU'!C160,",",'HX3.5 Editor NEU'!E160,",",'HX3.5 Editor NEU'!G160,",",'HX3.5 Editor NEU'!H160)</f>
        <v>1151,TAB #23, Phasing Rotor Delay,255,Button</v>
      </c>
    </row>
    <row r="129" spans="3:9" x14ac:dyDescent="0.2">
      <c r="C129" s="331" t="str">
        <f>CONCATENATE('HX3.5 Editor NEU'!C489,",",'HX3.5 Editor NEU'!E489,",",'HX3.5 Editor NEU'!G489,",",'HX3.5 Editor NEU'!H489)</f>
        <v>2309,Modulation @V3,127,Track</v>
      </c>
      <c r="D129" s="327" t="str">
        <f>CONCATENATE('HX3.5 Editor NEU'!C633,";",'HX3.5 Editor NEU'!E633,";",'HX3.5 Editor NEU'!G633,";",'HX3.5 Editor NEU'!H633)</f>
        <v>2602;PHR Level Ph3 (Progam 6);255;Track</v>
      </c>
      <c r="G129" s="330" t="str">
        <f>CONCATENATE('HX3.5 Editor NEU'!C1054,",",'HX3.5 Editor NEU'!E1054,",",'HX3.5 Editor NEU'!G1054,",",'HX3.5 Editor NEU'!H1054)</f>
        <v>5135,Btn/Sw 35 Function (ExtPanel $64_2),255,DropDownBtn</v>
      </c>
      <c r="H129" s="335" t="str">
        <f>CONCATENATE('HX3.5 Editor NEU'!C1209,",",'HX3.5 Editor NEU'!E1209,",",'HX3.5 Editor NEU'!G1209,",",'HX3.5 Editor NEU'!H1209)</f>
        <v>6124,Enable 'Organ Sum Lvl',255,Button</v>
      </c>
      <c r="I129" s="108" t="str">
        <f>CONCATENATE('HX3.5 Editor NEU'!C161,",",'HX3.5 Editor NEU'!E161,",",'HX3.5 Editor NEU'!G161,",",'HX3.5 Editor NEU'!H161)</f>
        <v>#,Gating/Contact Modes,0,</v>
      </c>
    </row>
    <row r="130" spans="3:9" x14ac:dyDescent="0.2">
      <c r="C130" s="331" t="str">
        <f>CONCATENATE('HX3.5 Editor NEU'!C490,",",'HX3.5 Editor NEU'!E490,",",'HX3.5 Editor NEU'!G490,",",'HX3.5 Editor NEU'!H490)</f>
        <v>2310,Modulation @C3,127,Track</v>
      </c>
      <c r="D130" s="327" t="str">
        <f>CONCATENATE('HX3.5 Editor NEU'!C634,";",'HX3.5 Editor NEU'!E634,";",'HX3.5 Editor NEU'!G634,";",'HX3.5 Editor NEU'!H634)</f>
        <v>2603;PHR Level Dry (Progam 6);255;Track</v>
      </c>
      <c r="G130" s="330" t="str">
        <f>CONCATENATE('HX3.5 Editor NEU'!C1055,",",'HX3.5 Editor NEU'!E1055,",",'HX3.5 Editor NEU'!G1055,",",'HX3.5 Editor NEU'!H1055)</f>
        <v>5136,Btn/Sw 36 Function (ExtPanel $64_2),255,DropDownBtn</v>
      </c>
      <c r="H130" s="335" t="str">
        <f>CONCATENATE('HX3.5 Editor NEU'!C1210,",",'HX3.5 Editor NEU'!E1210,",",'HX3.5 Editor NEU'!G1210,",",'HX3.5 Editor NEU'!H1210)</f>
        <v>6125,Enable 'GM Synth Lvl ',255,Button</v>
      </c>
      <c r="I130" s="108" t="str">
        <f>CONCATENATE('HX3.5 Editor NEU'!C162,",",'HX3.5 Editor NEU'!E162,",",'HX3.5 Editor NEU'!G162,",",'HX3.5 Editor NEU'!H162)</f>
        <v>1152,TAB #24, H100 Mode,255,Button</v>
      </c>
    </row>
    <row r="131" spans="3:9" x14ac:dyDescent="0.2">
      <c r="C131" s="331" t="str">
        <f>CONCATENATE('HX3.5 Editor NEU'!C491,",",'HX3.5 Editor NEU'!E491,",",'HX3.5 Editor NEU'!G491,",",'HX3.5 Editor NEU'!H491)</f>
        <v>#,ScannerVib Program 7 Setup (Combo),0,None</v>
      </c>
      <c r="D131" s="327" t="str">
        <f>CONCATENATE('HX3.5 Editor NEU'!C635,";",'HX3.5 Editor NEU'!E635,";",'HX3.5 Editor NEU'!G635,";",'HX3.5 Editor NEU'!H635)</f>
        <v>2604;PHR Feedback Invert (Progam 6);255;Bits</v>
      </c>
      <c r="G131" s="330" t="str">
        <f>CONCATENATE('HX3.5 Editor NEU'!C1056,",",'HX3.5 Editor NEU'!E1056,",",'HX3.5 Editor NEU'!G1056,",",'HX3.5 Editor NEU'!H1056)</f>
        <v>5137,Btn/Sw 37 Function (ExtPanel $64_2),255,DropDownBtn</v>
      </c>
      <c r="H131" s="335" t="str">
        <f>CONCATENATE('HX3.5 Editor NEU'!C1211,",",'HX3.5 Editor NEU'!E1211,",",'HX3.5 Editor NEU'!G1211,",",'HX3.5 Editor NEU'!H1211)</f>
        <v>6126,Enable 'SeparatePedal',255,Button</v>
      </c>
      <c r="I131" s="108" t="str">
        <f>CONCATENATE('HX3.5 Editor NEU'!C163,",",'HX3.5 Editor NEU'!E163,",",'HX3.5 Editor NEU'!G163,",",'HX3.5 Editor NEU'!H163)</f>
        <v>1153,TAB #25, Envelope Generator (EG) Mode,255,Button</v>
      </c>
    </row>
    <row r="132" spans="3:9" x14ac:dyDescent="0.2">
      <c r="C132" s="331" t="str">
        <f>CONCATENATE('HX3.5 Editor NEU'!C492,",",'HX3.5 Editor NEU'!E492,",",'HX3.5 Editor NEU'!G492,",",'HX3.5 Editor NEU'!H492)</f>
        <v>2312,Pre-Emphasis (Treble Gain),127,Track</v>
      </c>
      <c r="D132" s="327" t="str">
        <f>CONCATENATE('HX3.5 Editor NEU'!C636,";",'HX3.5 Editor NEU'!E636,";",'HX3.5 Editor NEU'!G636,";",'HX3.5 Editor NEU'!H636)</f>
        <v>2605;PHR Ramp Delay (Progam 6);63;Track</v>
      </c>
      <c r="G132" s="330" t="str">
        <f>CONCATENATE('HX3.5 Editor NEU'!C1057,",",'HX3.5 Editor NEU'!E1057,",",'HX3.5 Editor NEU'!G1057,",",'HX3.5 Editor NEU'!H1057)</f>
        <v>5138,Btn/Sw 38 Function (ExtPanel $64_2),255,DropDownBtn</v>
      </c>
      <c r="H132" s="335" t="str">
        <f>CONCATENATE('HX3.5 Editor NEU'!C1212,",",'HX3.5 Editor NEU'!E1212,",",'HX3.5 Editor NEU'!G1212,",",'HX3.5 Editor NEU'!H1212)</f>
        <v>6127,Enable 'AO28 Tone Pot',255,Button</v>
      </c>
      <c r="I132" s="108" t="str">
        <f>CONCATENATE('HX3.5 Editor NEU'!C164,",",'HX3.5 Editor NEU'!E164,",",'HX3.5 Editor NEU'!G164,",",'HX3.5 Editor NEU'!H164)</f>
        <v>1154,TAB #26, EG Percussion Drawbar Mode,255,Button</v>
      </c>
    </row>
    <row r="133" spans="3:9" x14ac:dyDescent="0.2">
      <c r="C133" s="331" t="str">
        <f>CONCATENATE('HX3.5 Editor NEU'!C493,",",'HX3.5 Editor NEU'!E493,",",'HX3.5 Editor NEU'!G493,",",'HX3.5 Editor NEU'!H493)</f>
        <v>2313,LC Line Age/AM Amplitude Modulation,127,Track</v>
      </c>
      <c r="D133" s="327" t="str">
        <f>CONCATENATE('HX3.5 Editor NEU'!C637,";",'HX3.5 Editor NEU'!E637,";",'HX3.5 Editor NEU'!G637,";",'HX3.5 Editor NEU'!H637)</f>
        <v>2606;PHR Mod Vari Ph1 (Progam 6);255;Track</v>
      </c>
      <c r="G133" s="330" t="str">
        <f>CONCATENATE('HX3.5 Editor NEU'!C1058,",",'HX3.5 Editor NEU'!E1058,",",'HX3.5 Editor NEU'!G1058,",",'HX3.5 Editor NEU'!H1058)</f>
        <v>5139,Btn/Sw 39 Function (ExtPanel $64_2),255,DropDownBtn</v>
      </c>
      <c r="H133" s="335" t="str">
        <f>CONCATENATE('HX3.5 Editor NEU'!C1213,",",'HX3.5 Editor NEU'!E1213,",",'HX3.5 Editor NEU'!G1213,",",'HX3.5 Editor NEU'!H1213)</f>
        <v>#,Menu Enables Part 3,0,None</v>
      </c>
      <c r="I133" s="108" t="str">
        <f>CONCATENATE('HX3.5 Editor NEU'!C165,",",'HX3.5 Editor NEU'!E165,",",'HX3.5 Editor NEU'!G165,",",'HX3.5 Editor NEU'!H165)</f>
        <v>1155,TAB #27, EG TimeBend Drawbar Mode ,255,Button</v>
      </c>
    </row>
    <row r="134" spans="3:9" x14ac:dyDescent="0.2">
      <c r="C134" s="331" t="str">
        <f>CONCATENATE('HX3.5 Editor NEU'!C494,",",'HX3.5 Editor NEU'!E494,",",'HX3.5 Editor NEU'!G494,",",'HX3.5 Editor NEU'!H494)</f>
        <v>2314,LC Line Feedback,127,Track</v>
      </c>
      <c r="D134" s="327" t="str">
        <f>CONCATENATE('HX3.5 Editor NEU'!C638,";",'HX3.5 Editor NEU'!E638,";",'HX3.5 Editor NEU'!G638,";",'HX3.5 Editor NEU'!H638)</f>
        <v>2607;PHR Mod Vari Ph2 (Progam 6);255;Track</v>
      </c>
      <c r="G134" s="330" t="str">
        <f>CONCATENATE('HX3.5 Editor NEU'!C1059,",",'HX3.5 Editor NEU'!E1059,",",'HX3.5 Editor NEU'!G1059,",",'HX3.5 Editor NEU'!H1059)</f>
        <v>5140,Btn/Sw 40 Function (ExtPanel $64_3),255,DropDownBtn</v>
      </c>
      <c r="H134" s="335" t="str">
        <f>CONCATENATE('HX3.5 Editor NEU'!C1214,",",'HX3.5 Editor NEU'!E1214,",",'HX3.5 Editor NEU'!G1214,",",'HX3.5 Editor NEU'!H1214)</f>
        <v>6128,Enable 'AO28 Gain Cap',255,Button</v>
      </c>
      <c r="I134" s="108" t="str">
        <f>CONCATENATE('HX3.5 Editor NEU'!C166,",",'HX3.5 Editor NEU'!E166,",",'HX3.5 Editor NEU'!G166,",",'HX3.5 Editor NEU'!H166)</f>
        <v>1156,TAB #28, H100 2ndVoice (Perc Decay Bypass),255,Button</v>
      </c>
    </row>
    <row r="135" spans="3:9" x14ac:dyDescent="0.2">
      <c r="C135" s="331" t="str">
        <f>CONCATENATE('HX3.5 Editor NEU'!C495,",",'HX3.5 Editor NEU'!E495,",",'HX3.5 Editor NEU'!G495,",",'HX3.5 Editor NEU'!H495)</f>
        <v>2315,LC Line Reflection,127,Track</v>
      </c>
      <c r="D135" s="327" t="str">
        <f>CONCATENATE('HX3.5 Editor NEU'!C639,";",'HX3.5 Editor NEU'!E639,";",'HX3.5 Editor NEU'!G639,";",'HX3.5 Editor NEU'!H639)</f>
        <v>2608;PHR Mod Vari Ph3 (Progam 6);255;Track</v>
      </c>
      <c r="G135" s="330" t="str">
        <f>CONCATENATE('HX3.5 Editor NEU'!C1060,",",'HX3.5 Editor NEU'!E1060,",",'HX3.5 Editor NEU'!G1060,",",'HX3.5 Editor NEU'!H1060)</f>
        <v>5141,Btn/Sw 41 Function (ExtPanel $64_3),255,DropDownBtn</v>
      </c>
      <c r="H135" s="335" t="str">
        <f>CONCATENATE('HX3.5 Editor NEU'!C1215,",",'HX3.5 Editor NEU'!E1215,",",'HX3.5 Editor NEU'!G1215,",",'HX3.5 Editor NEU'!H1215)</f>
        <v>6129,Enable 'AO28 MinSwell',255,Button</v>
      </c>
      <c r="I135" s="108" t="str">
        <f>CONCATENATE('HX3.5 Editor NEU'!C167,",",'HX3.5 Editor NEU'!E167,",",'HX3.5 Editor NEU'!G167,",",'HX3.5 Editor NEU'!H167)</f>
        <v>1157,TAB #29, H100 Harp Sustain,255,Button</v>
      </c>
    </row>
    <row r="136" spans="3:9" x14ac:dyDescent="0.2">
      <c r="C136" s="331" t="str">
        <f>CONCATENATE('HX3.5 Editor NEU'!C496,",",'HX3.5 Editor NEU'!E496,",",'HX3.5 Editor NEU'!G496,",",'HX3.5 Editor NEU'!H496)</f>
        <v>2316,LC Line Response Cutoff Frequency,127,Track</v>
      </c>
      <c r="D136" s="327" t="str">
        <f>CONCATENATE('HX3.5 Editor NEU'!C640,";",'HX3.5 Editor NEU'!E640,";",'HX3.5 Editor NEU'!G640,";",'HX3.5 Editor NEU'!H640)</f>
        <v>2609;PHR Mod Slow Ph1 (Progam 6);255;Track</v>
      </c>
      <c r="G136" s="330" t="str">
        <f>CONCATENATE('HX3.5 Editor NEU'!C1061,",",'HX3.5 Editor NEU'!E1061,",",'HX3.5 Editor NEU'!G1061,",",'HX3.5 Editor NEU'!H1061)</f>
        <v>5142,Btn/Sw 42 Function (ExtPanel $64_3),255,DropDownBtn</v>
      </c>
      <c r="H136" s="335" t="str">
        <f>CONCATENATE('HX3.5 Editor NEU'!C1216,",",'HX3.5 Editor NEU'!E1216,",",'HX3.5 Editor NEU'!G1216,",",'HX3.5 Editor NEU'!H1216)</f>
        <v>6130,Enable 'AO28 Tube Age',255,Button</v>
      </c>
      <c r="I136" s="108" t="str">
        <f>CONCATENATE('HX3.5 Editor NEU'!C168,",",'HX3.5 Editor NEU'!E168,",",'HX3.5 Editor NEU'!G168,",",'HX3.5 Editor NEU'!H168)</f>
        <v>1158,TAB #30, EG Enables to Dry Channel,255,Button</v>
      </c>
    </row>
    <row r="137" spans="3:9" x14ac:dyDescent="0.2">
      <c r="C137" s="331" t="str">
        <f>CONCATENATE('HX3.5 Editor NEU'!C497,",",'HX3.5 Editor NEU'!E497,",",'HX3.5 Editor NEU'!G497,",",'HX3.5 Editor NEU'!H497)</f>
        <v>2317,LC PhaseLk/Line Cutoff Shelving Level,127,Track</v>
      </c>
      <c r="D137" s="327" t="str">
        <f>CONCATENATE('HX3.5 Editor NEU'!C641,";",'HX3.5 Editor NEU'!E641,";",'HX3.5 Editor NEU'!G641,";",'HX3.5 Editor NEU'!H641)</f>
        <v>2610;PHR Mod Slow Ph2 (Progam 6);255;Track</v>
      </c>
      <c r="G137" s="330" t="str">
        <f>CONCATENATE('HX3.5 Editor NEU'!C1062,",",'HX3.5 Editor NEU'!E1062,",",'HX3.5 Editor NEU'!G1062,",",'HX3.5 Editor NEU'!H1062)</f>
        <v>5143,Btn/Sw 43 Function (ExtPanel $64_3),255,DropDownBtn</v>
      </c>
      <c r="H137" s="335" t="str">
        <f>CONCATENATE('HX3.5 Editor NEU'!C1217,",",'HX3.5 Editor NEU'!E1217,",",'HX3.5 Editor NEU'!G1217,",",'HX3.5 Editor NEU'!H1217)</f>
        <v>6131,Enable 'PercNormLvl  ',255,Button</v>
      </c>
      <c r="I137" s="108" t="str">
        <f>CONCATENATE('HX3.5 Editor NEU'!C169,",",'HX3.5 Editor NEU'!E169,",",'HX3.5 Editor NEU'!G169,",",'HX3.5 Editor NEU'!H169)</f>
        <v>1159,TAB #31, Equalizer Bypass,256,Button</v>
      </c>
    </row>
    <row r="138" spans="3:9" x14ac:dyDescent="0.2">
      <c r="C138" s="331" t="str">
        <f>CONCATENATE('HX3.5 Editor NEU'!C498,",",'HX3.5 Editor NEU'!E498,",",'HX3.5 Editor NEU'!G498,",",'HX3.5 Editor NEU'!H498)</f>
        <v>2318,Scanner Gearing (Vib Frequ),127,Track</v>
      </c>
      <c r="D138" s="327" t="str">
        <f>CONCATENATE('HX3.5 Editor NEU'!C642,";",'HX3.5 Editor NEU'!E642,";",'HX3.5 Editor NEU'!G642,";",'HX3.5 Editor NEU'!H642)</f>
        <v>2611;PHR Mod Slow Ph3 (Progam 6);255;Track</v>
      </c>
      <c r="G138" s="330" t="str">
        <f>CONCATENATE('HX3.5 Editor NEU'!C1063,",",'HX3.5 Editor NEU'!E1063,",",'HX3.5 Editor NEU'!G1063,",",'HX3.5 Editor NEU'!H1063)</f>
        <v>5144,Btn/Sw 44 Function (ExtPanel $64_3),255,DropDownBtn</v>
      </c>
      <c r="H138" s="335" t="str">
        <f>CONCATENATE('HX3.5 Editor NEU'!C1218,",",'HX3.5 Editor NEU'!E1218,",",'HX3.5 Editor NEU'!G1218,",",'HX3.5 Editor NEU'!H1218)</f>
        <v>6132,Enable 'PercSoftLvl  ',255,Button</v>
      </c>
      <c r="I138" s="108" t="str">
        <f>CONCATENATE('HX3.5 Editor NEU'!C170,",",'HX3.5 Editor NEU'!E170,",",'HX3.5 Editor NEU'!G170,",",'HX3.5 Editor NEU'!H170)</f>
        <v>#,Tabs Upper ADSR Enable,0,None</v>
      </c>
    </row>
    <row r="139" spans="3:9" x14ac:dyDescent="0.2">
      <c r="C139" s="331" t="str">
        <f>CONCATENATE('HX3.5 Editor NEU'!C499,",",'HX3.5 Editor NEU'!E499,",",'HX3.5 Editor NEU'!G499,",",'HX3.5 Editor NEU'!H499)</f>
        <v>2319,Chorus Dry (Bypass) Level,127,Track</v>
      </c>
      <c r="D139" s="327" t="str">
        <f>CONCATENATE('HX3.5 Editor NEU'!C643,";",'HX3.5 Editor NEU'!E643,";",'HX3.5 Editor NEU'!G643,";",'HX3.5 Editor NEU'!H643)</f>
        <v>#;PHR Program 7 Setup (Vibrato 2 = Tabs Celeste+Fading);0;None</v>
      </c>
      <c r="G139" s="330" t="str">
        <f>CONCATENATE('HX3.5 Editor NEU'!C1064,",",'HX3.5 Editor NEU'!E1064,",",'HX3.5 Editor NEU'!G1064,",",'HX3.5 Editor NEU'!H1064)</f>
        <v>5145,Btn/Sw 45 Function (ExtPanel $64_3),255,DropDownBtn</v>
      </c>
      <c r="H139" s="335" t="str">
        <f>CONCATENATE('HX3.5 Editor NEU'!C1219,",",'HX3.5 Editor NEU'!E1219,",",'HX3.5 Editor NEU'!G1219,",",'HX3.5 Editor NEU'!H1219)</f>
        <v>6133,Enable 'PercLongTm   ',255,Button</v>
      </c>
      <c r="I139" s="108" t="str">
        <f>CONCATENATE('HX3.5 Editor NEU'!C171,",",'HX3.5 Editor NEU'!E171,",",'HX3.5 Editor NEU'!G171,",",'HX3.5 Editor NEU'!H171)</f>
        <v>1160,TAB #32, Upper 16 Drawbar EG/Perc Mask Bit,255,Button</v>
      </c>
    </row>
    <row r="140" spans="3:9" x14ac:dyDescent="0.2">
      <c r="C140" s="331" t="str">
        <f>CONCATENATE('HX3.5 Editor NEU'!C500,",",'HX3.5 Editor NEU'!E500,",",'HX3.5 Editor NEU'!G500,",",'HX3.5 Editor NEU'!H500)</f>
        <v>2320,Chorus Wet (Scanner) Level,127,Track</v>
      </c>
      <c r="D140" s="327" t="str">
        <f>CONCATENATE('HX3.5 Editor NEU'!C644,";",'HX3.5 Editor NEU'!E644,";",'HX3.5 Editor NEU'!G644,";",'HX3.5 Editor NEU'!H644)</f>
        <v>2612;PHR Speed Vari TDA1022 Slow Rotor (Prgm 7);255;None</v>
      </c>
      <c r="G140" s="330" t="str">
        <f>CONCATENATE('HX3.5 Editor NEU'!C1065,",",'HX3.5 Editor NEU'!E1065,",",'HX3.5 Editor NEU'!G1065,",",'HX3.5 Editor NEU'!H1065)</f>
        <v>5146,Btn/Sw 46 Function (ExtPanel $64_3),255,DropDownBtn</v>
      </c>
      <c r="H140" s="335" t="str">
        <f>CONCATENATE('HX3.5 Editor NEU'!C1220,",",'HX3.5 Editor NEU'!E1220,",",'HX3.5 Editor NEU'!G1220,",",'HX3.5 Editor NEU'!H1220)</f>
        <v>6134,Enable 'PercShortTm  ',255,Button</v>
      </c>
      <c r="I140" s="108" t="str">
        <f>CONCATENATE('HX3.5 Editor NEU'!C172,",",'HX3.5 Editor NEU'!E172,",",'HX3.5 Editor NEU'!G172,",",'HX3.5 Editor NEU'!H172)</f>
        <v>1161,TAB #33, Upper 5 1/3 Drawbar EG/Perc Mask Bit,255,Button</v>
      </c>
    </row>
    <row r="141" spans="3:9" x14ac:dyDescent="0.2">
      <c r="C141" s="331" t="str">
        <f>CONCATENATE('HX3.5 Editor NEU'!C501,",",'HX3.5 Editor NEU'!E501,",",'HX3.5 Editor NEU'!G501,",",'HX3.5 Editor NEU'!H501)</f>
        <v>2321,Modulation @V1,127,Track</v>
      </c>
      <c r="D141" s="327" t="str">
        <f>CONCATENATE('HX3.5 Editor NEU'!C645,";",'HX3.5 Editor NEU'!E645,";",'HX3.5 Editor NEU'!G645,";",'HX3.5 Editor NEU'!H645)</f>
        <v>2613;PHR Speed Vari TDA1022 Fast Rotor (Prgm 7);255;Track</v>
      </c>
      <c r="G141" s="330" t="str">
        <f>CONCATENATE('HX3.5 Editor NEU'!C1066,",",'HX3.5 Editor NEU'!E1066,",",'HX3.5 Editor NEU'!G1066,",",'HX3.5 Editor NEU'!H1066)</f>
        <v>5147,Btn/Sw 47 Function (ExtPanel $64_3),255,DropDownBtn</v>
      </c>
      <c r="H141" s="335" t="str">
        <f>CONCATENATE('HX3.5 Editor NEU'!C1221,",",'HX3.5 Editor NEU'!E1221,",",'HX3.5 Editor NEU'!G1221,",",'HX3.5 Editor NEU'!H1221)</f>
        <v>6135,Enable 'PercMutedDB  ',255,Button</v>
      </c>
      <c r="I141" s="108" t="str">
        <f>CONCATENATE('HX3.5 Editor NEU'!C173,",",'HX3.5 Editor NEU'!E173,",",'HX3.5 Editor NEU'!G173,",",'HX3.5 Editor NEU'!H173)</f>
        <v>1162,TAB #34, Upper 8 Drawbar EG/Perc Mask Bit,255,Button</v>
      </c>
    </row>
    <row r="142" spans="3:9" x14ac:dyDescent="0.2">
      <c r="C142" s="331" t="str">
        <f>CONCATENATE('HX3.5 Editor NEU'!C502,",",'HX3.5 Editor NEU'!E502,",",'HX3.5 Editor NEU'!G502,",",'HX3.5 Editor NEU'!H502)</f>
        <v>2322,Modulation @C1,127,Track</v>
      </c>
      <c r="D142" s="327" t="str">
        <f>CONCATENATE('HX3.5 Editor NEU'!C646,";",'HX3.5 Editor NEU'!E646,";",'HX3.5 Editor NEU'!G646,";",'HX3.5 Editor NEU'!H646)</f>
        <v>2614;PHR Speed Slow TDA1022 (Progam 7);255;Track</v>
      </c>
      <c r="G142" s="330" t="str">
        <f>CONCATENATE('HX3.5 Editor NEU'!C1067,",",'HX3.5 Editor NEU'!E1067,",",'HX3.5 Editor NEU'!G1067,",",'HX3.5 Editor NEU'!H1067)</f>
        <v>5148,Btn/Sw 48 Function (ExtPanel $65_4),255,DropDownBtn</v>
      </c>
      <c r="H142" s="335" t="str">
        <f>CONCATENATE('HX3.5 Editor NEU'!C1222,",",'HX3.5 Editor NEU'!E1222,",",'HX3.5 Editor NEU'!G1222,",",'HX3.5 Editor NEU'!H1222)</f>
        <v>6136,Enable 'Perc/2ndV Vol',255,Button</v>
      </c>
      <c r="I142" s="108" t="str">
        <f>CONCATENATE('HX3.5 Editor NEU'!C174,",",'HX3.5 Editor NEU'!E174,",",'HX3.5 Editor NEU'!G174,",",'HX3.5 Editor NEU'!H174)</f>
        <v>1163,TAB #35, Upper 4 Drawbar EG/Perc Mask Bit,255,Button</v>
      </c>
    </row>
    <row r="143" spans="3:9" x14ac:dyDescent="0.2">
      <c r="C143" s="331" t="str">
        <f>CONCATENATE('HX3.5 Editor NEU'!C503,",",'HX3.5 Editor NEU'!E503,",",'HX3.5 Editor NEU'!G503,",",'HX3.5 Editor NEU'!H503)</f>
        <v>2323,Modulation @V2,127,Track</v>
      </c>
      <c r="D143" s="327" t="str">
        <f>CONCATENATE('HX3.5 Editor NEU'!C647,";",'HX3.5 Editor NEU'!E647,";",'HX3.5 Editor NEU'!G647,";",'HX3.5 Editor NEU'!H647)</f>
        <v>2615;PHR Feedback (Progam 7);255;Track</v>
      </c>
      <c r="G143" s="330" t="str">
        <f>CONCATENATE('HX3.5 Editor NEU'!C1068,",",'HX3.5 Editor NEU'!E1068,",",'HX3.5 Editor NEU'!G1068,",",'HX3.5 Editor NEU'!H1068)</f>
        <v>5149,Btn/Sw 49 Function (ExtPanel $65_4),255,DropDownBtn</v>
      </c>
      <c r="H143" s="335" t="str">
        <f>CONCATENATE('HX3.5 Editor NEU'!C1223,",",'HX3.5 Editor NEU'!E1223,",",'HX3.5 Editor NEU'!G1223,",",'HX3.5 Editor NEU'!H1223)</f>
        <v>6137,Enable 'PercPrecharge',255,Button</v>
      </c>
      <c r="I143" s="108" t="str">
        <f>CONCATENATE('HX3.5 Editor NEU'!C175,",",'HX3.5 Editor NEU'!E175,",",'HX3.5 Editor NEU'!G175,",",'HX3.5 Editor NEU'!H175)</f>
        <v>1164,TAB #36, Upper 2 2/3 Drawbar EG/Perc Mask Bit,255,Button</v>
      </c>
    </row>
    <row r="144" spans="3:9" x14ac:dyDescent="0.2">
      <c r="C144" s="331" t="str">
        <f>CONCATENATE('HX3.5 Editor NEU'!C504,",",'HX3.5 Editor NEU'!E504,",",'HX3.5 Editor NEU'!G504,",",'HX3.5 Editor NEU'!H504)</f>
        <v>2324,Modulation @C2,127,Track</v>
      </c>
      <c r="D144" s="327" t="str">
        <f>CONCATENATE('HX3.5 Editor NEU'!C648,";",'HX3.5 Editor NEU'!E648,";",'HX3.5 Editor NEU'!G648,";",'HX3.5 Editor NEU'!H648)</f>
        <v>2616;PHR Level Ph1 (Progam 7);255;Track</v>
      </c>
      <c r="G144" s="330" t="str">
        <f>CONCATENATE('HX3.5 Editor NEU'!C1069,",",'HX3.5 Editor NEU'!E1069,",",'HX3.5 Editor NEU'!G1069,",",'HX3.5 Editor NEU'!H1069)</f>
        <v>5150,Btn/Sw 50 Function (ExtPanel $65_4),255,DropDownBtn</v>
      </c>
      <c r="H144" s="335" t="str">
        <f>CONCATENATE('HX3.5 Editor NEU'!C1224,",",'HX3.5 Editor NEU'!E1224,",",'HX3.5 Editor NEU'!G1224,",",'HX3.5 Editor NEU'!H1224)</f>
        <v>6138,Enable 'HornSlowSpeed',255,Button</v>
      </c>
      <c r="I144" s="108" t="str">
        <f>CONCATENATE('HX3.5 Editor NEU'!C176,",",'HX3.5 Editor NEU'!E176,",",'HX3.5 Editor NEU'!G176,",",'HX3.5 Editor NEU'!H176)</f>
        <v>1165,TAB #37, Upper 2 Drawbar EG/Perc Mask Bit,255,Button</v>
      </c>
    </row>
    <row r="145" spans="3:9" x14ac:dyDescent="0.2">
      <c r="C145" s="331" t="str">
        <f>CONCATENATE('HX3.5 Editor NEU'!C505,",",'HX3.5 Editor NEU'!E505,",",'HX3.5 Editor NEU'!G505,",",'HX3.5 Editor NEU'!H505)</f>
        <v>2325,Modulation @V3,127,Track</v>
      </c>
      <c r="D145" s="327" t="str">
        <f>CONCATENATE('HX3.5 Editor NEU'!C649,";",'HX3.5 Editor NEU'!E649,";",'HX3.5 Editor NEU'!G649,";",'HX3.5 Editor NEU'!H649)</f>
        <v>2617;PHR Level Ph2 (Progam 7);255;Track</v>
      </c>
      <c r="G145" s="330" t="str">
        <f>CONCATENATE('HX3.5 Editor NEU'!C1070,",",'HX3.5 Editor NEU'!E1070,",",'HX3.5 Editor NEU'!G1070,",",'HX3.5 Editor NEU'!H1070)</f>
        <v>5151,Btn/Sw 51 Function (ExtPanel $65_4),255,DropDownBtn</v>
      </c>
      <c r="H145" s="335" t="str">
        <f>CONCATENATE('HX3.5 Editor NEU'!C1225,",",'HX3.5 Editor NEU'!E1225,",",'HX3.5 Editor NEU'!G1225,",",'HX3.5 Editor NEU'!H1225)</f>
        <v>6139,Enable 'RotrSlowSpeed',255,Button</v>
      </c>
      <c r="I145" s="108" t="str">
        <f>CONCATENATE('HX3.5 Editor NEU'!C177,",",'HX3.5 Editor NEU'!E177,",",'HX3.5 Editor NEU'!G177,",",'HX3.5 Editor NEU'!H177)</f>
        <v>1166,TAB #38, Upper 1 3/5 Drawbar EG/Perc Mask Bit,255,Button</v>
      </c>
    </row>
    <row r="146" spans="3:9" x14ac:dyDescent="0.2">
      <c r="C146" s="331" t="str">
        <f>CONCATENATE('HX3.5 Editor NEU'!C506,",",'HX3.5 Editor NEU'!E506,",",'HX3.5 Editor NEU'!G506,",",'HX3.5 Editor NEU'!H506)</f>
        <v>2326,Modulation @C3,127,Track</v>
      </c>
      <c r="D146" s="327" t="str">
        <f>CONCATENATE('HX3.5 Editor NEU'!C650,";",'HX3.5 Editor NEU'!E650,";",'HX3.5 Editor NEU'!G650,";",'HX3.5 Editor NEU'!H650)</f>
        <v>2618;PHR Level Ph3 (Progam 7);255;Track</v>
      </c>
      <c r="G146" s="330" t="str">
        <f>CONCATENATE('HX3.5 Editor NEU'!C1071,",",'HX3.5 Editor NEU'!E1071,",",'HX3.5 Editor NEU'!G1071,",",'HX3.5 Editor NEU'!H1071)</f>
        <v>5152,Btn/Sw 52 Function (ExtPanel $65_4),255,DropDownBtn</v>
      </c>
      <c r="H146" s="335" t="str">
        <f>CONCATENATE('HX3.5 Editor NEU'!C1226,",",'HX3.5 Editor NEU'!E1226,",",'HX3.5 Editor NEU'!G1226,",",'HX3.5 Editor NEU'!H1226)</f>
        <v>6140,Enable 'HornFastSpeed',255,Button</v>
      </c>
      <c r="I146" s="108" t="str">
        <f>CONCATENATE('HX3.5 Editor NEU'!C178,",",'HX3.5 Editor NEU'!E178,",",'HX3.5 Editor NEU'!G178,",",'HX3.5 Editor NEU'!H178)</f>
        <v>1167,TAB #39, Upper 1 1/3 Drawbar EG/Perc Mask Bit,255,Button</v>
      </c>
    </row>
    <row r="147" spans="3:9" x14ac:dyDescent="0.2">
      <c r="D147" s="327" t="str">
        <f>CONCATENATE('HX3.5 Editor NEU'!C651,";",'HX3.5 Editor NEU'!E651,";",'HX3.5 Editor NEU'!G651,";",'HX3.5 Editor NEU'!H651)</f>
        <v>2619;PHR Level Dry (Progam 7);255;Track</v>
      </c>
      <c r="G147" s="330" t="str">
        <f>CONCATENATE('HX3.5 Editor NEU'!C1072,",",'HX3.5 Editor NEU'!E1072,",",'HX3.5 Editor NEU'!G1072,",",'HX3.5 Editor NEU'!H1072)</f>
        <v>5153,Btn/Sw 53 Function (ExtPanel $65_4),255,DropDownBtn</v>
      </c>
      <c r="H147" s="335" t="str">
        <f>CONCATENATE('HX3.5 Editor NEU'!C1227,",",'HX3.5 Editor NEU'!E1227,",",'HX3.5 Editor NEU'!G1227,",",'HX3.5 Editor NEU'!H1227)</f>
        <v>6141,Enable 'RotrFastSpeed',255,Button</v>
      </c>
      <c r="I147" s="108" t="str">
        <f>CONCATENATE('HX3.5 Editor NEU'!C179,",",'HX3.5 Editor NEU'!E179,",",'HX3.5 Editor NEU'!G179,",",'HX3.5 Editor NEU'!H179)</f>
        <v>1168,TAB #40, Upper 1 Drawbar EG/Perc Mask Bit,255,Button</v>
      </c>
    </row>
    <row r="148" spans="3:9" x14ac:dyDescent="0.2">
      <c r="D148" s="327" t="str">
        <f>CONCATENATE('HX3.5 Editor NEU'!C652,";",'HX3.5 Editor NEU'!E652,";",'HX3.5 Editor NEU'!G652,";",'HX3.5 Editor NEU'!H652)</f>
        <v>2620;PHR Feedback Invert (Progam 7);255;Bits</v>
      </c>
      <c r="G148" s="330" t="str">
        <f>CONCATENATE('HX3.5 Editor NEU'!C1073,",",'HX3.5 Editor NEU'!E1073,",",'HX3.5 Editor NEU'!G1073,",",'HX3.5 Editor NEU'!H1073)</f>
        <v>5154,Btn/Sw 54 Function (ExtPanel $65_4),255,DropDownBtn</v>
      </c>
      <c r="H148" s="335" t="str">
        <f>CONCATENATE('HX3.5 Editor NEU'!C1228,",",'HX3.5 Editor NEU'!E1228,",",'HX3.5 Editor NEU'!G1228,",",'HX3.5 Editor NEU'!H1228)</f>
        <v>6142,Enable 'HornRampUp   ',255,Button</v>
      </c>
      <c r="I148" s="108" t="str">
        <f>CONCATENATE('HX3.5 Editor NEU'!C180,",",'HX3.5 Editor NEU'!E180,",",'HX3.5 Editor NEU'!G180,",",'HX3.5 Editor NEU'!H180)</f>
        <v>1169,TAB #41, Upper Mixture Drawbar 10  EG/Perc Mask Bit,255,Button</v>
      </c>
    </row>
    <row r="149" spans="3:9" x14ac:dyDescent="0.2">
      <c r="D149" s="327" t="str">
        <f>CONCATENATE('HX3.5 Editor NEU'!C653,";",'HX3.5 Editor NEU'!E653,";",'HX3.5 Editor NEU'!G653,";",'HX3.5 Editor NEU'!H653)</f>
        <v>2621;PHR Ramp Delay (Progam 7);63;Track</v>
      </c>
      <c r="G149" s="330" t="str">
        <f>CONCATENATE('HX3.5 Editor NEU'!C1074,",",'HX3.5 Editor NEU'!E1074,",",'HX3.5 Editor NEU'!G1074,",",'HX3.5 Editor NEU'!H1074)</f>
        <v>5155,Btn/Sw 55 Function (ExtPanel $65_4),255,DropDownBtn</v>
      </c>
      <c r="H149" s="335" t="str">
        <f>CONCATENATE('HX3.5 Editor NEU'!C1229,",",'HX3.5 Editor NEU'!E1229,",",'HX3.5 Editor NEU'!G1229,",",'HX3.5 Editor NEU'!H1229)</f>
        <v>6143,Enable 'RotorRampUp  ',255,Button</v>
      </c>
      <c r="I149" s="108" t="str">
        <f>CONCATENATE('HX3.5 Editor NEU'!C181,",",'HX3.5 Editor NEU'!E181,",",'HX3.5 Editor NEU'!G181,",",'HX3.5 Editor NEU'!H181)</f>
        <v>1170,TAB #42, Upper Mixture Drawbar 11  EG/Perc Mask Bit,255,Button</v>
      </c>
    </row>
    <row r="150" spans="3:9" x14ac:dyDescent="0.2">
      <c r="D150" s="327" t="str">
        <f>CONCATENATE('HX3.5 Editor NEU'!C654,";",'HX3.5 Editor NEU'!E654,";",'HX3.5 Editor NEU'!G654,";",'HX3.5 Editor NEU'!H654)</f>
        <v>2622;PHR Mod Vari Ph1 (Progam 7);255;Track</v>
      </c>
      <c r="G150" s="330" t="str">
        <f>CONCATENATE('HX3.5 Editor NEU'!C1075,",",'HX3.5 Editor NEU'!E1075,",",'HX3.5 Editor NEU'!G1075,",",'HX3.5 Editor NEU'!H1075)</f>
        <v>5156,Btn/Sw 56 Function (ExtPanel $65_5),255,DropDownBtn</v>
      </c>
      <c r="H150" s="335" t="str">
        <f>CONCATENATE('HX3.5 Editor NEU'!C1230,",",'HX3.5 Editor NEU'!E1230,",",'HX3.5 Editor NEU'!G1230,",",'HX3.5 Editor NEU'!H1230)</f>
        <v>6144,Enable 'HornRampDown ',255,Button</v>
      </c>
      <c r="I150" s="108" t="str">
        <f>CONCATENATE('HX3.5 Editor NEU'!C182,",",'HX3.5 Editor NEU'!E182,",",'HX3.5 Editor NEU'!G182,",",'HX3.5 Editor NEU'!H182)</f>
        <v>1171,TAB #43, Upper Mixture Drawbar 12  EG/Perc Mask Bit,255,Button</v>
      </c>
    </row>
    <row r="151" spans="3:9" x14ac:dyDescent="0.2">
      <c r="D151" s="327" t="str">
        <f>CONCATENATE('HX3.5 Editor NEU'!C655,";",'HX3.5 Editor NEU'!E655,";",'HX3.5 Editor NEU'!G655,";",'HX3.5 Editor NEU'!H655)</f>
        <v>2623;PHR Mod Vari Ph2 (Progam 7);255;Track</v>
      </c>
      <c r="G151" s="330" t="str">
        <f>CONCATENATE('HX3.5 Editor NEU'!C1076,",",'HX3.5 Editor NEU'!E1076,",",'HX3.5 Editor NEU'!G1076,",",'HX3.5 Editor NEU'!H1076)</f>
        <v>5157,Btn/Sw 57 Function (ExtPanel $65_5),255,DropDownBtn</v>
      </c>
      <c r="H151" s="335" t="str">
        <f>CONCATENATE('HX3.5 Editor NEU'!C1231,",",'HX3.5 Editor NEU'!E1231,",",'HX3.5 Editor NEU'!G1231,",",'HX3.5 Editor NEU'!H1231)</f>
        <v>6145,Enable 'RotorRampDown',255,Button</v>
      </c>
      <c r="I151" s="108" t="str">
        <f>CONCATENATE('HX3.5 Editor NEU'!C183,",",'HX3.5 Editor NEU'!E183,",",'HX3.5 Editor NEU'!G183,",",'HX3.5 Editor NEU'!H183)</f>
        <v>#,Tabs Lower ADSR Enable,0,None</v>
      </c>
    </row>
    <row r="152" spans="3:9" x14ac:dyDescent="0.2">
      <c r="D152" s="327" t="str">
        <f>CONCATENATE('HX3.5 Editor NEU'!C656,";",'HX3.5 Editor NEU'!E656,";",'HX3.5 Editor NEU'!G656,";",'HX3.5 Editor NEU'!H656)</f>
        <v>2624;PHR Mod Vari Ph3 (Progam 7);255;Track</v>
      </c>
      <c r="G152" s="330" t="str">
        <f>CONCATENATE('HX3.5 Editor NEU'!C1077,",",'HX3.5 Editor NEU'!E1077,",",'HX3.5 Editor NEU'!G1077,",",'HX3.5 Editor NEU'!H1077)</f>
        <v>5158,Btn/Sw 58 Function (ExtPanel $65_5),255,DropDownBtn</v>
      </c>
      <c r="H152" s="335" t="str">
        <f>CONCATENATE('HX3.5 Editor NEU'!C1232,",",'HX3.5 Editor NEU'!E1232,",",'HX3.5 Editor NEU'!G1232,",",'HX3.5 Editor NEU'!H1232)</f>
        <v>6146,Enable 'Rotary Throb ',255,Button</v>
      </c>
      <c r="I152" s="108" t="str">
        <f>CONCATENATE('HX3.5 Editor NEU'!C184,",",'HX3.5 Editor NEU'!E184,",",'HX3.5 Editor NEU'!G184,",",'HX3.5 Editor NEU'!H184)</f>
        <v>1176,TAB #48, Lower Drawbar 16 to ADSR,255,Button</v>
      </c>
    </row>
    <row r="153" spans="3:9" x14ac:dyDescent="0.2">
      <c r="D153" s="327" t="str">
        <f>CONCATENATE('HX3.5 Editor NEU'!C657,";",'HX3.5 Editor NEU'!E657,";",'HX3.5 Editor NEU'!G657,";",'HX3.5 Editor NEU'!H657)</f>
        <v>2625;PHR Mod Slow Ph1 (Progam 7);255;Track</v>
      </c>
      <c r="G153" s="330" t="str">
        <f>CONCATENATE('HX3.5 Editor NEU'!C1078,",",'HX3.5 Editor NEU'!E1078,",",'HX3.5 Editor NEU'!G1078,",",'HX3.5 Editor NEU'!H1078)</f>
        <v>5159,Btn/Sw 59 Function (ExtPanel $65_5),255,DropDownBtn</v>
      </c>
      <c r="H153" s="335" t="str">
        <f>CONCATENATE('HX3.5 Editor NEU'!C1233,",",'HX3.5 Editor NEU'!E1233,",",'HX3.5 Editor NEU'!G1233,",",'HX3.5 Editor NEU'!H1233)</f>
        <v>6147,Enable 'Rotary Spread',255,Button</v>
      </c>
      <c r="I153" s="108" t="str">
        <f>CONCATENATE('HX3.5 Editor NEU'!C185,",",'HX3.5 Editor NEU'!E185,",",'HX3.5 Editor NEU'!G185,",",'HX3.5 Editor NEU'!H185)</f>
        <v>1177,TAB #49, Lower Drawbar 5 1/3 to ADSR,255,Button</v>
      </c>
    </row>
    <row r="154" spans="3:9" x14ac:dyDescent="0.2">
      <c r="D154" s="327" t="str">
        <f>CONCATENATE('HX3.5 Editor NEU'!C658,";",'HX3.5 Editor NEU'!E658,";",'HX3.5 Editor NEU'!G658,";",'HX3.5 Editor NEU'!H658)</f>
        <v>2626;PHR Mod Slow Ph2 (Progam 7);255;Track</v>
      </c>
      <c r="G154" s="330" t="str">
        <f>CONCATENATE('HX3.5 Editor NEU'!C1079,",",'HX3.5 Editor NEU'!E1079,",",'HX3.5 Editor NEU'!G1079,",",'HX3.5 Editor NEU'!H1079)</f>
        <v>5160,Btn/Sw 60 Function (ExtPanel $65_5),255,DropDownBtn</v>
      </c>
      <c r="H154" s="335" t="str">
        <f>CONCATENATE('HX3.5 Editor NEU'!C1234,",",'HX3.5 Editor NEU'!E1234,",",'HX3.5 Editor NEU'!G1234,",",'HX3.5 Editor NEU'!H1234)</f>
        <v>6148,Enable 'Rotary Balnce',255,Button</v>
      </c>
      <c r="I154" s="108" t="str">
        <f>CONCATENATE('HX3.5 Editor NEU'!C186,",",'HX3.5 Editor NEU'!E186,",",'HX3.5 Editor NEU'!G186,",",'HX3.5 Editor NEU'!H186)</f>
        <v>1178,TAB #50, Lower Drawbar 8 to ADSR,255,Button</v>
      </c>
    </row>
    <row r="155" spans="3:9" x14ac:dyDescent="0.2">
      <c r="D155" s="327" t="str">
        <f>CONCATENATE('HX3.5 Editor NEU'!C659,";",'HX3.5 Editor NEU'!E659,";",'HX3.5 Editor NEU'!G659,";",'HX3.5 Editor NEU'!H659)</f>
        <v>2627;PHR Mod Slow Ph3 (Progam 7);255;Track</v>
      </c>
      <c r="G155" s="330" t="str">
        <f>CONCATENATE('HX3.5 Editor NEU'!C1080,",",'HX3.5 Editor NEU'!E1080,",",'HX3.5 Editor NEU'!G1080,",",'HX3.5 Editor NEU'!H1080)</f>
        <v>5161,Btn/Sw 61 Function (ExtPanel $65_5),255,DropDownBtn</v>
      </c>
      <c r="H155" s="335" t="str">
        <f>CONCATENATE('HX3.5 Editor NEU'!C1235,",",'HX3.5 Editor NEU'!E1235,",",'HX3.5 Editor NEU'!G1235,",",'HX3.5 Editor NEU'!H1235)</f>
        <v>6149,Enable 'KeybTranspos ',255,Button</v>
      </c>
      <c r="I155" s="108" t="str">
        <f>CONCATENATE('HX3.5 Editor NEU'!C187,",",'HX3.5 Editor NEU'!E187,",",'HX3.5 Editor NEU'!G187,",",'HX3.5 Editor NEU'!H187)</f>
        <v>1179,TAB #51, Lower Drawbar 4 to ADSR,255,Button</v>
      </c>
    </row>
    <row r="156" spans="3:9" x14ac:dyDescent="0.2">
      <c r="G156" s="330" t="str">
        <f>CONCATENATE('HX3.5 Editor NEU'!C1081,",",'HX3.5 Editor NEU'!E1081,",",'HX3.5 Editor NEU'!G1081,",",'HX3.5 Editor NEU'!H1081)</f>
        <v>5162,Btn/Sw 62 Function (ExtPanel $65_5),255,DropDownBtn</v>
      </c>
      <c r="H156" s="335" t="str">
        <f>CONCATENATE('HX3.5 Editor NEU'!C1236,",",'HX3.5 Editor NEU'!E1236,",",'HX3.5 Editor NEU'!G1236,",",'HX3.5 Editor NEU'!H1236)</f>
        <v>6150,Enable 'Local On/Off ',255,Button</v>
      </c>
      <c r="I156" s="108" t="str">
        <f>CONCATENATE('HX3.5 Editor NEU'!C188,",",'HX3.5 Editor NEU'!E188,",",'HX3.5 Editor NEU'!G188,",",'HX3.5 Editor NEU'!H188)</f>
        <v>1180,TAB #52, Lower Drawbar 2 2/3 to ADSR,255,Button</v>
      </c>
    </row>
    <row r="157" spans="3:9" x14ac:dyDescent="0.2">
      <c r="G157" s="330" t="str">
        <f>CONCATENATE('HX3.5 Editor NEU'!C1082,",",'HX3.5 Editor NEU'!E1082,",",'HX3.5 Editor NEU'!G1082,",",'HX3.5 Editor NEU'!H1082)</f>
        <v>5163,Btn/Sw 63 Function (ExtPanel $65_5),255,DropDownBtn</v>
      </c>
      <c r="H157" s="335" t="str">
        <f>CONCATENATE('HX3.5 Editor NEU'!C1237,",",'HX3.5 Editor NEU'!E1237,",",'HX3.5 Editor NEU'!G1237,",",'HX3.5 Editor NEU'!H1237)</f>
        <v>6151,Enable 'Split Keyb   ',255,Button</v>
      </c>
      <c r="I157" s="108" t="str">
        <f>CONCATENATE('HX3.5 Editor NEU'!C189,",",'HX3.5 Editor NEU'!E189,",",'HX3.5 Editor NEU'!G189,",",'HX3.5 Editor NEU'!H189)</f>
        <v>1181,TAB #53, Lower Drawbar 2 to ADSR,255,Button</v>
      </c>
    </row>
    <row r="158" spans="3:9" x14ac:dyDescent="0.2">
      <c r="H158" s="335" t="str">
        <f>CONCATENATE('HX3.5 Editor NEU'!C1238,",",'HX3.5 Editor NEU'!E1238,",",'HX3.5 Editor NEU'!G1238,",",'HX3.5 Editor NEU'!H1238)</f>
        <v>6152,Enable 'Split Point  ',255,Button</v>
      </c>
      <c r="I158" s="108" t="str">
        <f>CONCATENATE('HX3.5 Editor NEU'!C190,",",'HX3.5 Editor NEU'!E190,",",'HX3.5 Editor NEU'!G190,",",'HX3.5 Editor NEU'!H190)</f>
        <v>1182,TAB #54, Lower Drawbar1 3/5 to ADSR,255,Button</v>
      </c>
    </row>
    <row r="159" spans="3:9" x14ac:dyDescent="0.2">
      <c r="H159" s="335" t="str">
        <f>CONCATENATE('HX3.5 Editor NEU'!C1239,",",'HX3.5 Editor NEU'!E1239,",",'HX3.5 Editor NEU'!G1239,",",'HX3.5 Editor NEU'!H1239)</f>
        <v>6153,Enable 'Split Mode   ',255,Button</v>
      </c>
      <c r="I159" s="108" t="str">
        <f>CONCATENATE('HX3.5 Editor NEU'!C191,",",'HX3.5 Editor NEU'!E191,",",'HX3.5 Editor NEU'!G191,",",'HX3.5 Editor NEU'!H191)</f>
        <v>1183,TAB #55, Lower Drawbar 1 1/3 to ADSR,255,Button</v>
      </c>
    </row>
    <row r="160" spans="3:9" x14ac:dyDescent="0.2">
      <c r="H160" s="335" t="str">
        <f>CONCATENATE('HX3.5 Editor NEU'!C1240,",",'HX3.5 Editor NEU'!E1240,",",'HX3.5 Editor NEU'!G1240,",",'HX3.5 Editor NEU'!H1240)</f>
        <v>6154,Enable 'MIDI Channel ',255,Button</v>
      </c>
      <c r="I160" s="108" t="str">
        <f>CONCATENATE('HX3.5 Editor NEU'!C192,",",'HX3.5 Editor NEU'!E192,",",'HX3.5 Editor NEU'!G192,",",'HX3.5 Editor NEU'!H192)</f>
        <v>1184,TAB #56, Lower Drawbar 1 to ADSR,255,Button</v>
      </c>
    </row>
    <row r="161" spans="8:9" x14ac:dyDescent="0.2">
      <c r="H161" s="335" t="str">
        <f>CONCATENATE('HX3.5 Editor NEU'!C1241,",",'HX3.5 Editor NEU'!E1241,",",'HX3.5 Editor NEU'!G1241,",",'HX3.5 Editor NEU'!H1241)</f>
        <v>6155,Enable 'MIDI Option  ',255,Button</v>
      </c>
      <c r="I161" s="108" t="str">
        <f>CONCATENATE('HX3.5 Editor NEU'!C193,",",'HX3.5 Editor NEU'!E193,",",'HX3.5 Editor NEU'!G193,",",'HX3.5 Editor NEU'!H193)</f>
        <v>1185,TAB #57, Lower Mixture Drawbar 10 to ADSR,255,Button</v>
      </c>
    </row>
    <row r="162" spans="8:9" x14ac:dyDescent="0.2">
      <c r="H162" s="335" t="str">
        <f>CONCATENATE('HX3.5 Editor NEU'!C1242,",",'HX3.5 Editor NEU'!E1242,",",'HX3.5 Editor NEU'!G1242,",",'HX3.5 Editor NEU'!H1242)</f>
        <v>6156,Enable 'MIDI CC Set  ',255,Button</v>
      </c>
      <c r="I162" s="108" t="str">
        <f>CONCATENATE('HX3.5 Editor NEU'!C194,",",'HX3.5 Editor NEU'!E194,",",'HX3.5 Editor NEU'!G194,",",'HX3.5 Editor NEU'!H194)</f>
        <v>1186,TAB #58, Lower Mixture Drawbar 11 to ADSR,255,Button</v>
      </c>
    </row>
    <row r="163" spans="8:9" x14ac:dyDescent="0.2">
      <c r="H163" s="335" t="str">
        <f>CONCATENATE('HX3.5 Editor NEU'!C1243,",",'HX3.5 Editor NEU'!E1243,",",'HX3.5 Editor NEU'!G1243,",",'HX3.5 Editor NEU'!H1243)</f>
        <v>6157,Enable 'MIDI Swell CC',255,Button</v>
      </c>
      <c r="I163" s="108" t="str">
        <f>CONCATENATE('HX3.5 Editor NEU'!C195,",",'HX3.5 Editor NEU'!E195,",",'HX3.5 Editor NEU'!G195,",",'HX3.5 Editor NEU'!H195)</f>
        <v>1187,TAB #59, Lower Mixture Drawbar 12 to ADSR,255,Button</v>
      </c>
    </row>
    <row r="164" spans="8:9" x14ac:dyDescent="0.2">
      <c r="H164" s="335" t="str">
        <f>CONCATENATE('HX3.5 Editor NEU'!C1244,",",'HX3.5 Editor NEU'!E1244,",",'HX3.5 Editor NEU'!G1244,",",'HX3.5 Editor NEU'!H1244)</f>
        <v>6158,Enable 'MIDI VolumeCC',255,Button</v>
      </c>
      <c r="I164" s="108" t="str">
        <f>CONCATENATE('HX3.5 Editor NEU'!C196,",",'HX3.5 Editor NEU'!E196,",",'HX3.5 Editor NEU'!G196,",",'HX3.5 Editor NEU'!H196)</f>
        <v>#,Rotary Knobs/Switches,0,None</v>
      </c>
    </row>
    <row r="165" spans="8:9" x14ac:dyDescent="0.2">
      <c r="H165" s="335" t="str">
        <f>CONCATENATE('HX3.5 Editor NEU'!C1245,",",'HX3.5 Editor NEU'!E1245,",",'HX3.5 Editor NEU'!G1245,",",'HX3.5 Editor NEU'!H1245)</f>
        <v>6159,Enable 'MIDI PresetCC',255,Button</v>
      </c>
      <c r="I165" s="108" t="str">
        <f>CONCATENATE('HX3.5 Editor NEU'!C197,",",'HX3.5 Editor NEU'!E197,",",'HX3.5 Editor NEU'!G197,",",'HX3.5 Editor NEU'!H197)</f>
        <v>1264,Vibrato Knob,5,Track</v>
      </c>
    </row>
    <row r="166" spans="8:9" x14ac:dyDescent="0.2">
      <c r="H166" s="335" t="str">
        <f>CONCATENATE('HX3.5 Editor NEU'!C1246,",",'HX3.5 Editor NEU'!E1246,",",'HX3.5 Editor NEU'!G1246,",",'HX3.5 Editor NEU'!H1246)</f>
        <v>6160,Enable 'Scanner Gear ',255,Button</v>
      </c>
      <c r="I166" s="108" t="str">
        <f>CONCATENATE('HX3.5 Editor NEU'!C198,",",'HX3.5 Editor NEU'!E198,",",'HX3.5 Editor NEU'!G198,",",'HX3.5 Editor NEU'!H198)</f>
        <v>1265,Organ Preconfig,2,DropDown</v>
      </c>
    </row>
    <row r="167" spans="8:9" x14ac:dyDescent="0.2">
      <c r="H167" s="335" t="str">
        <f>CONCATENATE('HX3.5 Editor NEU'!C1247,",",'HX3.5 Editor NEU'!E1247,",",'HX3.5 Editor NEU'!G1247,",",'HX3.5 Editor NEU'!H1247)</f>
        <v>6161,Enable 'VibCh PhaseLk',255,Button</v>
      </c>
      <c r="I167" s="108" t="str">
        <f>CONCATENATE('HX3.5 Editor NEU'!C199,",",'HX3.5 Editor NEU'!E199,",",'HX3.5 Editor NEU'!G199,",",'HX3.5 Editor NEU'!H199)</f>
        <v>1266,Generator Mode,7,DropDown</v>
      </c>
    </row>
    <row r="168" spans="8:9" x14ac:dyDescent="0.2">
      <c r="H168" s="335" t="str">
        <f>CONCATENATE('HX3.5 Editor NEU'!C1248,",",'HX3.5 Editor NEU'!E1248,",",'HX3.5 Editor NEU'!G1248,",",'HX3.5 Editor NEU'!H1248)</f>
        <v>6162,Enable 'VibCh Age/AM ',255,Button</v>
      </c>
      <c r="I168" s="108" t="str">
        <f>CONCATENATE('HX3.5 Editor NEU'!C200,",",'HX3.5 Editor NEU'!E200,",",'HX3.5 Editor NEU'!G200,",",'HX3.5 Editor NEU'!H200)</f>
        <v>1267,Gating Mode,4,DropDown</v>
      </c>
    </row>
    <row r="169" spans="8:9" x14ac:dyDescent="0.2">
      <c r="H169" s="335" t="str">
        <f>CONCATENATE('HX3.5 Editor NEU'!C1249,",",'HX3.5 Editor NEU'!E1249,",",'HX3.5 Editor NEU'!G1249,",",'HX3.5 Editor NEU'!H1249)</f>
        <v>6163,Enable 'VibCh PreEmph',255,Button</v>
      </c>
      <c r="I169" s="108" t="str">
        <f>CONCATENATE('HX3.5 Editor NEU'!C201,",",'HX3.5 Editor NEU'!E201,",",'HX3.5 Editor NEU'!G201,",",'HX3.5 Editor NEU'!H201)</f>
        <v>#,Presets/Voices,0,None</v>
      </c>
    </row>
    <row r="170" spans="8:9" x14ac:dyDescent="0.2">
      <c r="H170" s="335" t="str">
        <f>CONCATENATE('HX3.5 Editor NEU'!C1250,",",'HX3.5 Editor NEU'!E1250,",",'HX3.5 Editor NEU'!G1250,",",'HX3.5 Editor NEU'!H1250)</f>
        <v>6164,Enable 'VibCh Feedbck',255,Button</v>
      </c>
      <c r="I170" s="108" t="str">
        <f>CONCATENATE('HX3.5 Editor NEU'!C202,",",'HX3.5 Editor NEU'!E202,",",'HX3.5 Editor NEU'!G202,",",'HX3.5 Editor NEU'!H202)</f>
        <v>1268,Overall Preset,99,Numeric</v>
      </c>
    </row>
    <row r="171" spans="8:9" x14ac:dyDescent="0.2">
      <c r="H171" s="335" t="str">
        <f>CONCATENATE('HX3.5 Editor NEU'!C1251,",",'HX3.5 Editor NEU'!E1251,",",'HX3.5 Editor NEU'!G1251,",",'HX3.5 Editor NEU'!H1251)</f>
        <v>6165,Enable 'VibCh Reflect',255,Button</v>
      </c>
      <c r="I171" s="108" t="str">
        <f>CONCATENATE('HX3.5 Editor NEU'!C203,",",'HX3.5 Editor NEU'!E203,",",'HX3.5 Editor NEU'!G203,",",'HX3.5 Editor NEU'!H203)</f>
        <v>1269,Upper Voice,15,Numeric</v>
      </c>
    </row>
    <row r="172" spans="8:9" x14ac:dyDescent="0.2">
      <c r="H172" s="335" t="str">
        <f>CONCATENATE('HX3.5 Editor NEU'!C1252,",",'HX3.5 Editor NEU'!E1252,",",'HX3.5 Editor NEU'!G1252,",",'HX3.5 Editor NEU'!H1252)</f>
        <v>6166,Enable 'VibCh Respons',255,Button</v>
      </c>
      <c r="I172" s="108" t="str">
        <f>CONCATENATE('HX3.5 Editor NEU'!C204,",",'HX3.5 Editor NEU'!E204,",",'HX3.5 Editor NEU'!G204,",",'HX3.5 Editor NEU'!H204)</f>
        <v>1270,Lower Voice,15,Numeric</v>
      </c>
    </row>
    <row r="173" spans="8:9" x14ac:dyDescent="0.2">
      <c r="H173" s="335" t="str">
        <f>CONCATENATE('HX3.5 Editor NEU'!C1253,",",'HX3.5 Editor NEU'!E1253,",",'HX3.5 Editor NEU'!G1253,",",'HX3.5 Editor NEU'!H1253)</f>
        <v>6167,Enable 'Ch ScannerLvl',255,Button</v>
      </c>
      <c r="I173" s="108" t="str">
        <f>CONCATENATE('HX3.5 Editor NEU'!C205,",",'HX3.5 Editor NEU'!E205,",",'HX3.5 Editor NEU'!G205,",",'HX3.5 Editor NEU'!H205)</f>
        <v>1271,Pedal Voice,15,Numeric</v>
      </c>
    </row>
    <row r="174" spans="8:9" x14ac:dyDescent="0.2">
      <c r="H174" s="335" t="str">
        <f>CONCATENATE('HX3.5 Editor NEU'!C1254,",",'HX3.5 Editor NEU'!E1254,",",'HX3.5 Editor NEU'!G1254,",",'HX3.5 Editor NEU'!H1254)</f>
        <v>6168,Enable 'Ch Bypass Lvl',255,Button</v>
      </c>
      <c r="I174" s="326" t="str">
        <f>CONCATENATE('HX3.5 Editor NEU'!C103,",",'HX3.5 Editor NEU'!E103,",",'HX3.5 Editor NEU'!G103,",",'HX3.5 Editor NEU'!H103)</f>
        <v>#,Volumes and Trim Pots,0,None</v>
      </c>
    </row>
    <row r="175" spans="8:9" x14ac:dyDescent="0.2">
      <c r="H175" s="335" t="str">
        <f>CONCATENATE('HX3.5 Editor NEU'!C1255,",",'HX3.5 Editor NEU'!E1255,",",'HX3.5 Editor NEU'!G1255,",",'HX3.5 Editor NEU'!H1255)</f>
        <v>6169,Enable 'Vib V1 Mod   ',255,Button</v>
      </c>
      <c r="I175" s="326" t="str">
        <f>CONCATENATE('HX3.5 Editor NEU'!C104,",",'HX3.5 Editor NEU'!E104,",",'HX3.5 Editor NEU'!G104,",",'HX3.5 Editor NEU'!H104)</f>
        <v>1080,Master Volume (RealOrgan:Front),127,Track</v>
      </c>
    </row>
    <row r="176" spans="8:9" x14ac:dyDescent="0.2">
      <c r="H176" s="335" t="str">
        <f>CONCATENATE('HX3.5 Editor NEU'!C1256,",",'HX3.5 Editor NEU'!E1256,",",'HX3.5 Editor NEU'!G1256,",",'HX3.5 Editor NEU'!H1256)</f>
        <v>6170,Enable 'Vib C1 Mod   ',255,Button</v>
      </c>
      <c r="I176" s="326" t="str">
        <f>CONCATENATE('HX3.5 Editor NEU'!C105,",",'HX3.5 Editor NEU'!E105,",",'HX3.5 Editor NEU'!G105,",",'HX3.5 Editor NEU'!H105)</f>
        <v>1081,Tube Amp Gain,127,Track</v>
      </c>
    </row>
    <row r="177" spans="8:9" x14ac:dyDescent="0.2">
      <c r="H177" s="335" t="str">
        <f>CONCATENATE('HX3.5 Editor NEU'!C1257,",",'HX3.5 Editor NEU'!E1257,",",'HX3.5 Editor NEU'!G1257,",",'HX3.5 Editor NEU'!H1257)</f>
        <v>6171,Enable 'Vib V2 Mod   ',255,Button</v>
      </c>
      <c r="I177" s="326" t="str">
        <f>CONCATENATE('HX3.5 Editor NEU'!C106,",",'HX3.5 Editor NEU'!E106,",",'HX3.5 Editor NEU'!G106,",",'HX3.5 Editor NEU'!H106)</f>
        <v>1082,Upper Volume,127,Track</v>
      </c>
    </row>
    <row r="178" spans="8:9" x14ac:dyDescent="0.2">
      <c r="H178" s="335" t="str">
        <f>CONCATENATE('HX3.5 Editor NEU'!C1258,",",'HX3.5 Editor NEU'!E1258,",",'HX3.5 Editor NEU'!G1258,",",'HX3.5 Editor NEU'!H1258)</f>
        <v>6172,Enable 'Vib C2 Mod   ',255,Button</v>
      </c>
      <c r="I178" s="326" t="str">
        <f>CONCATENATE('HX3.5 Editor NEU'!C107,",",'HX3.5 Editor NEU'!E107,",",'HX3.5 Editor NEU'!G107,",",'HX3.5 Editor NEU'!H107)</f>
        <v>1083,Lower Volume,127,Track</v>
      </c>
    </row>
    <row r="179" spans="8:9" x14ac:dyDescent="0.2">
      <c r="H179" s="335" t="str">
        <f>CONCATENATE('HX3.5 Editor NEU'!C1259,",",'HX3.5 Editor NEU'!E1259,",",'HX3.5 Editor NEU'!G1259,",",'HX3.5 Editor NEU'!H1259)</f>
        <v>6173,Enable 'Vib V3 Mod   ',255,Button</v>
      </c>
      <c r="I179" s="326" t="str">
        <f>CONCATENATE('HX3.5 Editor NEU'!C108,",",'HX3.5 Editor NEU'!E108,",",'HX3.5 Editor NEU'!G108,",",'HX3.5 Editor NEU'!H108)</f>
        <v>1084,Pedal Volume,127,Track</v>
      </c>
    </row>
    <row r="180" spans="8:9" x14ac:dyDescent="0.2">
      <c r="H180" s="335" t="str">
        <f>CONCATENATE('HX3.5 Editor NEU'!C1260,",",'HX3.5 Editor NEU'!E1260,",",'HX3.5 Editor NEU'!G1260,",",'HX3.5 Editor NEU'!H1260)</f>
        <v>6174,Enable 'Vib C3 Mod   ',255,Button</v>
      </c>
      <c r="I180" s="326" t="str">
        <f>CONCATENATE('HX3.5 Editor NEU'!C109,",",'HX3.5 Editor NEU'!E109,",",'HX3.5 Editor NEU'!G109,",",'HX3.5 Editor NEU'!H109)</f>
        <v>1085,Upper Perc&amp;Bypass (Dry) Volume,127,Track</v>
      </c>
    </row>
    <row r="181" spans="8:9" x14ac:dyDescent="0.2">
      <c r="H181" s="335" t="str">
        <f>CONCATENATE('HX3.5 Editor NEU'!C1261,",",'HX3.5 Editor NEU'!E1261,",",'HX3.5 Editor NEU'!G1261,",",'HX3.5 Editor NEU'!H1261)</f>
        <v>6175,Enable 'Gating Mode  ',255,Button</v>
      </c>
      <c r="I181" s="326" t="str">
        <f>CONCATENATE('HX3.5 Editor NEU'!C110,",",'HX3.5 Editor NEU'!E110,",",'HX3.5 Editor NEU'!G110,",",'HX3.5 Editor NEU'!H110)</f>
        <v>1086,Overall Reverb,127,Track</v>
      </c>
    </row>
    <row r="182" spans="8:9" x14ac:dyDescent="0.2">
      <c r="H182" s="335" t="str">
        <f>CONCATENATE('HX3.5 Editor NEU'!C1262,",",'HX3.5 Editor NEU'!E1262,",",'HX3.5 Editor NEU'!G1262,",",'HX3.5 Editor NEU'!H1262)</f>
        <v>6176,Enable 'Gen&amp;Vib Mode ',255,Button</v>
      </c>
      <c r="I182" s="326" t="str">
        <f>CONCATENATE('HX3.5 Editor NEU'!C111,",",'HX3.5 Editor NEU'!E111,",",'HX3.5 Editor NEU'!G111,",",'HX3.5 Editor NEU'!H111)</f>
        <v>1087,AO28 Tone Pot,127,Track</v>
      </c>
    </row>
    <row r="183" spans="8:9" x14ac:dyDescent="0.2">
      <c r="H183" s="335" t="str">
        <f>CONCATENATE('HX3.5 Editor NEU'!C1263,",",'HX3.5 Editor NEU'!E1263,",",'HX3.5 Editor NEU'!G1263,",",'HX3.5 Editor NEU'!H1263)</f>
        <v>6177,Enable 'Swell Type   ',255,Button</v>
      </c>
      <c r="I183" s="326" t="str">
        <f>CONCATENATE('HX3.5 Editor NEU'!C112,",",'HX3.5 Editor NEU'!E112,",",'HX3.5 Editor NEU'!G112,",",'HX3.5 Editor NEU'!H112)</f>
        <v>1088,AO28 Trim Cap Swell,127,Track</v>
      </c>
    </row>
    <row r="184" spans="8:9" x14ac:dyDescent="0.2">
      <c r="H184" s="335" t="str">
        <f>CONCATENATE('HX3.5 Editor NEU'!C1264,",",'HX3.5 Editor NEU'!E1264,",",'HX3.5 Editor NEU'!G1264,",",'HX3.5 Editor NEU'!H1264)</f>
        <v>6178,Enable 'TG SpreadType',255,Button</v>
      </c>
      <c r="I184" s="326" t="str">
        <f>CONCATENATE('HX3.5 Editor NEU'!C113,",",'HX3.5 Editor NEU'!E113,",",'HX3.5 Editor NEU'!G113,",",'HX3.5 Editor NEU'!H113)</f>
        <v>1089,AO28 Minimal Swell Volume,50,Track</v>
      </c>
    </row>
    <row r="185" spans="8:9" x14ac:dyDescent="0.2">
      <c r="H185" s="335" t="str">
        <f>CONCATENATE('HX3.5 Editor NEU'!C1265,",",'HX3.5 Editor NEU'!E1265,",",'HX3.5 Editor NEU'!G1265,",",'HX3.5 Editor NEU'!H1265)</f>
        <v>6179,Enable 'TG Size      ',255,Button</v>
      </c>
      <c r="I185" s="326" t="str">
        <f>CONCATENATE('HX3.5 Editor NEU'!C114,",",'HX3.5 Editor NEU'!E114,",",'HX3.5 Editor NEU'!G114,",",'HX3.5 Editor NEU'!H114)</f>
        <v>1090,AO28 Tube Age (Triode k2),127,Track</v>
      </c>
    </row>
    <row r="186" spans="8:9" x14ac:dyDescent="0.2">
      <c r="H186" s="335" t="str">
        <f>CONCATENATE('HX3.5 Editor NEU'!C1266,",",'HX3.5 Editor NEU'!E1266,",",'HX3.5 Editor NEU'!G1266,",",'HX3.5 Editor NEU'!H1266)</f>
        <v>6180,Enable 'TG NonTaprVal',255,Button</v>
      </c>
      <c r="I186" s="326" t="str">
        <f>CONCATENATE('HX3.5 Editor NEU'!C115,",",'HX3.5 Editor NEU'!E115,",",'HX3.5 Editor NEU'!G115,",",'HX3.5 Editor NEU'!H115)</f>
        <v>1091,RealOrgan Reverb Out Level,127,Track</v>
      </c>
    </row>
    <row r="187" spans="8:9" x14ac:dyDescent="0.2">
      <c r="H187" s="335" t="str">
        <f>CONCATENATE('HX3.5 Editor NEU'!C1267,",",'HX3.5 Editor NEU'!E1267,",",'HX3.5 Editor NEU'!G1267,",",'HX3.5 Editor NEU'!H1267)</f>
        <v>6181,Enable 'TG WaveSet   ',255,Button</v>
      </c>
      <c r="I187" s="326" t="str">
        <f>CONCATENATE('HX3.5 Editor NEU'!C116,",",'HX3.5 Editor NEU'!E116,",",'HX3.5 Editor NEU'!G116,",",'HX3.5 Editor NEU'!H116)</f>
        <v>1092,RealOrgan Efx Out Level,127,Track</v>
      </c>
    </row>
    <row r="188" spans="8:9" x14ac:dyDescent="0.2">
      <c r="H188" s="335" t="str">
        <f>CONCATENATE('HX3.5 Editor NEU'!C1268,",",'HX3.5 Editor NEU'!E1268,",",'HX3.5 Editor NEU'!G1268,",",'HX3.5 Editor NEU'!H1268)</f>
        <v>6182,Enable 'TG Flutter   ',255,Button</v>
      </c>
      <c r="I188" s="326" t="str">
        <f>CONCATENATE('HX3.5 Editor NEU'!C117,",",'HX3.5 Editor NEU'!E117,",",'HX3.5 Editor NEU'!G117,",",'HX3.5 Editor NEU'!H117)</f>
        <v>1093,RealOrgan Swell Volume,127,Track</v>
      </c>
    </row>
    <row r="189" spans="8:9" x14ac:dyDescent="0.2">
      <c r="H189" s="335" t="str">
        <f>CONCATENATE('HX3.5 Editor NEU'!C1269,",",'HX3.5 Editor NEU'!E1269,",",'HX3.5 Editor NEU'!G1269,",",'HX3.5 Editor NEU'!H1269)</f>
        <v>6183,Enable 'TG Leakage   ',255,Button</v>
      </c>
      <c r="I189" s="326" t="str">
        <f>CONCATENATE('HX3.5 Editor NEU'!C122,",",'HX3.5 Editor NEU'!E122,",",'HX3.5 Editor NEU'!G122,",",'HX3.5 Editor NEU'!H122)</f>
        <v>#,3-Band-Equalizer,0,None</v>
      </c>
    </row>
    <row r="190" spans="8:9" x14ac:dyDescent="0.2">
      <c r="H190" s="335" t="str">
        <f>CONCATENATE('HX3.5 Editor NEU'!C1270,",",'HX3.5 Editor NEU'!E1270,",",'HX3.5 Editor NEU'!G1270,",",'HX3.5 Editor NEU'!H1270)</f>
        <v>6184,Enable 'TG Tapering  ',255,Button</v>
      </c>
      <c r="I190" s="326" t="str">
        <f>CONCATENATE('HX3.5 Editor NEU'!C123,",",'HX3.5 Editor NEU'!E123,",",'HX3.5 Editor NEU'!G123,",",'HX3.5 Editor NEU'!H123)</f>
        <v>1112,Equ Bass Control,127,Track</v>
      </c>
    </row>
    <row r="191" spans="8:9" x14ac:dyDescent="0.2">
      <c r="H191" s="335" t="str">
        <f>CONCATENATE('HX3.5 Editor NEU'!C1271,",",'HX3.5 Editor NEU'!E1271,",",'HX3.5 Editor NEU'!G1271,",",'HX3.5 Editor NEU'!H1271)</f>
        <v>6185,Enable 'TG LC FiltVal',255,Button</v>
      </c>
      <c r="I191" s="326" t="str">
        <f>CONCATENATE('HX3.5 Editor NEU'!C124,",",'HX3.5 Editor NEU'!E124,",",'HX3.5 Editor NEU'!G124,",",'HX3.5 Editor NEU'!H124)</f>
        <v>1113,Equ Bass Center Frequ 32..2000Hz,127,Track</v>
      </c>
    </row>
    <row r="192" spans="8:9" x14ac:dyDescent="0.2">
      <c r="H192" s="335" t="str">
        <f>CONCATENATE('HX3.5 Editor NEU'!C1272,",",'HX3.5 Editor NEU'!E1272,",",'HX3.5 Editor NEU'!G1272,",",'HX3.5 Editor NEU'!H1272)</f>
        <v>6186,Enable 'TG Btm16 Lvl ',255,Button</v>
      </c>
      <c r="I192" s="326" t="str">
        <f>CONCATENATE('HX3.5 Editor NEU'!C125,",",'HX3.5 Editor NEU'!E125,",",'HX3.5 Editor NEU'!G125,",",'HX3.5 Editor NEU'!H125)</f>
        <v>1114,Equ Bass Peak/Q 0,3..1,5,127,Track</v>
      </c>
    </row>
    <row r="193" spans="8:9" x14ac:dyDescent="0.2">
      <c r="H193" s="335" t="str">
        <f>CONCATENATE('HX3.5 Editor NEU'!C1273,",",'HX3.5 Editor NEU'!E1273,",",'HX3.5 Editor NEU'!G1273,",",'HX3.5 Editor NEU'!H1273)</f>
        <v>6187,Enable 'ContSpringFlx',255,Button</v>
      </c>
      <c r="I193" s="326" t="str">
        <f>CONCATENATE('HX3.5 Editor NEU'!C126,",",'HX3.5 Editor NEU'!E126,",",'HX3.5 Editor NEU'!G126,",",'HX3.5 Editor NEU'!H126)</f>
        <v>1115,Equ Mid Control,127,Track</v>
      </c>
    </row>
    <row r="194" spans="8:9" x14ac:dyDescent="0.2">
      <c r="H194" s="335" t="str">
        <f>CONCATENATE('HX3.5 Editor NEU'!C1274,",",'HX3.5 Editor NEU'!E1274,",",'HX3.5 Editor NEU'!G1274,",",'HX3.5 Editor NEU'!H1274)</f>
        <v>6188,Enable 'ContSpringDmp',255,Button</v>
      </c>
      <c r="I194" s="326" t="str">
        <f>CONCATENATE('HX3.5 Editor NEU'!C127,",",'HX3.5 Editor NEU'!E127,",",'HX3.5 Editor NEU'!G127,",",'HX3.5 Editor NEU'!H127)</f>
        <v>1116,Equ Mid Center Frequ 125..4000Hz,127,Track</v>
      </c>
    </row>
    <row r="195" spans="8:9" x14ac:dyDescent="0.2">
      <c r="H195" s="335" t="str">
        <f>CONCATENATE('HX3.5 Editor NEU'!C1275,",",'HX3.5 Editor NEU'!E1275,",",'HX3.5 Editor NEU'!G1275,",",'HX3.5 Editor NEU'!H1275)</f>
        <v>6189,Enable 'ContEarlyActn',255,Button</v>
      </c>
      <c r="I195" s="326" t="str">
        <f>CONCATENATE('HX3.5 Editor NEU'!C128,",",'HX3.5 Editor NEU'!E128,",",'HX3.5 Editor NEU'!G128,",",'HX3.5 Editor NEU'!H128)</f>
        <v>1117,Equ Mid Peak/Q 0,3..1,5,127,Track</v>
      </c>
    </row>
    <row r="196" spans="8:9" x14ac:dyDescent="0.2">
      <c r="H196" s="335" t="str">
        <f>CONCATENATE('HX3.5 Editor NEU'!C1276,",",'HX3.5 Editor NEU'!E1276,",",'HX3.5 Editor NEU'!G1276,",",'HX3.5 Editor NEU'!H1276)</f>
        <v>6190,Enable 'No DB1 @Perc ',255,Button</v>
      </c>
      <c r="I196" s="326" t="str">
        <f>CONCATENATE('HX3.5 Editor NEU'!C129,",",'HX3.5 Editor NEU'!E129,",",'HX3.5 Editor NEU'!G129,",",'HX3.5 Editor NEU'!H129)</f>
        <v>1118,Equ Treble Control,127,Track</v>
      </c>
    </row>
    <row r="197" spans="8:9" x14ac:dyDescent="0.2">
      <c r="H197" s="335" t="str">
        <f>CONCATENATE('HX3.5 Editor NEU'!C1277,",",'HX3.5 Editor NEU'!E1277,",",'HX3.5 Editor NEU'!G1277,",",'HX3.5 Editor NEU'!H1277)</f>
        <v>6191,Enable 'Perc@LiveOnly',255,Button</v>
      </c>
      <c r="I197" s="326" t="str">
        <f>CONCATENATE('HX3.5 Editor NEU'!C130,",",'HX3.5 Editor NEU'!E130,",",'HX3.5 Editor NEU'!G130,",",'HX3.5 Editor NEU'!H130)</f>
        <v>1119,Equ Treble Center Frequ 500..8500Hz,127,Track</v>
      </c>
    </row>
    <row r="198" spans="8:9" x14ac:dyDescent="0.2">
      <c r="I198" s="326" t="str">
        <f>CONCATENATE('HX3.5 Editor NEU'!C131,",",'HX3.5 Editor NEU'!E131,",",'HX3.5 Editor NEU'!G131,",",'HX3.5 Editor NEU'!H131)</f>
        <v>1120,Equ Treble Peak/Q 0,3..1,5,127,Track</v>
      </c>
    </row>
    <row r="199" spans="8:9" x14ac:dyDescent="0.2">
      <c r="I199" s="326" t="str">
        <f>CONCATENATE('HX3.5 Editor NEU'!C133,",",'HX3.5 Editor NEU'!E133,",",'HX3.5 Editor NEU'!G133,",",'HX3.5 Editor NEU'!H133)</f>
        <v>1122,RealOrgan External Rotary Enable,3,Bits</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8"/>
  <sheetViews>
    <sheetView zoomScaleNormal="100" workbookViewId="0">
      <selection activeCell="K4" sqref="K4"/>
    </sheetView>
  </sheetViews>
  <sheetFormatPr baseColWidth="10" defaultRowHeight="12.75" x14ac:dyDescent="0.2"/>
  <cols>
    <col min="1" max="1" width="5.85546875" style="19" customWidth="1"/>
    <col min="2" max="2" width="10" style="6" customWidth="1"/>
    <col min="3" max="3" width="45.42578125" style="6" customWidth="1"/>
    <col min="4" max="5" width="13.5703125" style="6" customWidth="1"/>
    <col min="6" max="7" width="11.42578125" style="6"/>
    <col min="8" max="8" width="12.28515625" style="6" customWidth="1"/>
    <col min="9" max="9" width="55.42578125" style="402" customWidth="1"/>
    <col min="10" max="16384" width="11.42578125" style="6"/>
  </cols>
  <sheetData>
    <row r="1" spans="1:9" ht="20.25" x14ac:dyDescent="0.2">
      <c r="A1" s="234" t="s">
        <v>2555</v>
      </c>
    </row>
    <row r="2" spans="1:9" x14ac:dyDescent="0.2">
      <c r="A2" s="240" t="s">
        <v>2077</v>
      </c>
      <c r="B2" s="240" t="s">
        <v>2229</v>
      </c>
      <c r="C2" s="240" t="s">
        <v>2073</v>
      </c>
      <c r="D2" s="7" t="s">
        <v>2228</v>
      </c>
      <c r="E2" s="7" t="s">
        <v>2230</v>
      </c>
      <c r="F2" s="7" t="s">
        <v>2232</v>
      </c>
      <c r="G2" s="7" t="s">
        <v>2231</v>
      </c>
      <c r="H2" s="6" t="s">
        <v>2226</v>
      </c>
      <c r="I2" s="432" t="s">
        <v>2227</v>
      </c>
    </row>
    <row r="3" spans="1:9" x14ac:dyDescent="0.2">
      <c r="A3" s="239">
        <v>7</v>
      </c>
      <c r="B3" s="159">
        <v>1080</v>
      </c>
      <c r="C3" s="159" t="s">
        <v>300</v>
      </c>
      <c r="D3" s="394">
        <v>6</v>
      </c>
      <c r="E3" s="394">
        <f>B3</f>
        <v>1080</v>
      </c>
      <c r="F3" s="6">
        <v>0</v>
      </c>
      <c r="G3" s="6">
        <v>0</v>
      </c>
      <c r="H3" s="6">
        <v>0</v>
      </c>
      <c r="I3" s="402" t="str">
        <f>CONCATENATE(B3,";",D3,";",E3,";",F3,";",G3,";",H3,"; // ",C3)</f>
        <v>1080;6;1080;0;0;0; // Master Volume</v>
      </c>
    </row>
    <row r="4" spans="1:9" x14ac:dyDescent="0.2">
      <c r="A4" s="240">
        <v>8</v>
      </c>
      <c r="B4" s="6">
        <v>1081</v>
      </c>
      <c r="C4" s="6" t="s">
        <v>762</v>
      </c>
      <c r="D4" s="394">
        <v>6</v>
      </c>
      <c r="E4" s="394">
        <f>B4</f>
        <v>1081</v>
      </c>
      <c r="F4" s="6">
        <v>0</v>
      </c>
      <c r="G4" s="6">
        <v>0</v>
      </c>
      <c r="H4" s="6">
        <v>0</v>
      </c>
      <c r="I4" s="402" t="str">
        <f t="shared" ref="I4:I67" si="0">CONCATENATE(B4,";",D4,";",E4,";",F4,";",G4,";",H4,"; // ",C4)</f>
        <v>1081;6;1081;0;0;0; // Rotary Simulation Volume</v>
      </c>
    </row>
    <row r="5" spans="1:9" x14ac:dyDescent="0.2">
      <c r="A5" s="240">
        <v>9</v>
      </c>
      <c r="B5" s="6">
        <v>1082</v>
      </c>
      <c r="C5" s="6" t="s">
        <v>166</v>
      </c>
      <c r="D5" s="394">
        <v>6</v>
      </c>
      <c r="E5" s="394">
        <f>B5</f>
        <v>1082</v>
      </c>
      <c r="F5" s="6">
        <v>0</v>
      </c>
      <c r="G5" s="6">
        <v>0</v>
      </c>
      <c r="H5" s="6">
        <v>0</v>
      </c>
      <c r="I5" s="402" t="str">
        <f t="shared" si="0"/>
        <v>1082;6;1082;0;0;0; // Upper Volume</v>
      </c>
    </row>
    <row r="6" spans="1:9" x14ac:dyDescent="0.2">
      <c r="A6" s="240">
        <v>10</v>
      </c>
      <c r="B6" s="6">
        <v>1085</v>
      </c>
      <c r="C6" s="6" t="s">
        <v>1864</v>
      </c>
      <c r="D6" s="394">
        <v>6</v>
      </c>
      <c r="E6" s="394">
        <f>B6</f>
        <v>1085</v>
      </c>
      <c r="F6" s="6">
        <v>0</v>
      </c>
      <c r="G6" s="6">
        <v>0</v>
      </c>
      <c r="H6" s="6">
        <v>0</v>
      </c>
      <c r="I6" s="402" t="str">
        <f t="shared" si="0"/>
        <v>1085;6;1085;0;0;0; // Upper Perc&amp;Bypass (Dry) Volume</v>
      </c>
    </row>
    <row r="7" spans="1:9" x14ac:dyDescent="0.2">
      <c r="A7" s="240">
        <v>12</v>
      </c>
      <c r="B7" s="396">
        <v>1000</v>
      </c>
      <c r="C7" s="396" t="s">
        <v>1925</v>
      </c>
      <c r="D7" s="394">
        <v>10</v>
      </c>
      <c r="E7" s="394">
        <f>B7</f>
        <v>1000</v>
      </c>
      <c r="F7" s="406">
        <v>1</v>
      </c>
      <c r="G7" s="6">
        <v>0</v>
      </c>
      <c r="H7" s="6">
        <v>0</v>
      </c>
      <c r="I7" s="402" t="str">
        <f t="shared" si="0"/>
        <v>1000;10;1000;1;0;0; // DB #0, Upper Drawbar 16</v>
      </c>
    </row>
    <row r="8" spans="1:9" x14ac:dyDescent="0.2">
      <c r="A8" s="240">
        <v>13</v>
      </c>
      <c r="B8" s="396">
        <v>1001</v>
      </c>
      <c r="C8" s="396" t="s">
        <v>1926</v>
      </c>
      <c r="D8" s="394">
        <v>10</v>
      </c>
      <c r="E8" s="394">
        <f>E7</f>
        <v>1000</v>
      </c>
      <c r="F8" s="406">
        <v>2</v>
      </c>
      <c r="G8" s="6">
        <v>0</v>
      </c>
      <c r="H8" s="6">
        <v>0</v>
      </c>
      <c r="I8" s="402" t="str">
        <f t="shared" si="0"/>
        <v>1001;10;1000;2;0;0; // DB #1, Upper Drawbar 5 1/3</v>
      </c>
    </row>
    <row r="9" spans="1:9" x14ac:dyDescent="0.2">
      <c r="A9" s="240">
        <v>14</v>
      </c>
      <c r="B9" s="396">
        <v>1002</v>
      </c>
      <c r="C9" s="396" t="s">
        <v>1927</v>
      </c>
      <c r="D9" s="394">
        <v>10</v>
      </c>
      <c r="E9" s="394">
        <f t="shared" ref="E9:E15" si="1">E8</f>
        <v>1000</v>
      </c>
      <c r="F9" s="406">
        <v>3</v>
      </c>
      <c r="G9" s="6">
        <v>0</v>
      </c>
      <c r="H9" s="6">
        <v>0</v>
      </c>
      <c r="I9" s="402" t="str">
        <f t="shared" si="0"/>
        <v>1002;10;1000;3;0;0; // DB #2, Upper Drawbar 8</v>
      </c>
    </row>
    <row r="10" spans="1:9" x14ac:dyDescent="0.2">
      <c r="A10" s="240">
        <v>15</v>
      </c>
      <c r="B10" s="396">
        <v>1003</v>
      </c>
      <c r="C10" s="396" t="s">
        <v>1928</v>
      </c>
      <c r="D10" s="394">
        <v>10</v>
      </c>
      <c r="E10" s="394">
        <f t="shared" si="1"/>
        <v>1000</v>
      </c>
      <c r="F10" s="406">
        <v>4</v>
      </c>
      <c r="G10" s="6">
        <v>0</v>
      </c>
      <c r="H10" s="6">
        <v>0</v>
      </c>
      <c r="I10" s="402" t="str">
        <f t="shared" si="0"/>
        <v>1003;10;1000;4;0;0; // DB #3, Upper Drawbar 4</v>
      </c>
    </row>
    <row r="11" spans="1:9" x14ac:dyDescent="0.2">
      <c r="A11" s="240">
        <v>16</v>
      </c>
      <c r="B11" s="396">
        <v>1004</v>
      </c>
      <c r="C11" s="396" t="s">
        <v>1929</v>
      </c>
      <c r="D11" s="394">
        <v>10</v>
      </c>
      <c r="E11" s="394">
        <f t="shared" si="1"/>
        <v>1000</v>
      </c>
      <c r="F11" s="406">
        <v>5</v>
      </c>
      <c r="G11" s="6">
        <v>0</v>
      </c>
      <c r="H11" s="6">
        <v>0</v>
      </c>
      <c r="I11" s="402" t="str">
        <f t="shared" si="0"/>
        <v>1004;10;1000;5;0;0; // DB #4, Upper Drawbar 2 2/3</v>
      </c>
    </row>
    <row r="12" spans="1:9" x14ac:dyDescent="0.2">
      <c r="A12" s="240">
        <v>17</v>
      </c>
      <c r="B12" s="396">
        <v>1005</v>
      </c>
      <c r="C12" s="396" t="s">
        <v>1930</v>
      </c>
      <c r="D12" s="394">
        <v>10</v>
      </c>
      <c r="E12" s="394">
        <f t="shared" si="1"/>
        <v>1000</v>
      </c>
      <c r="F12" s="406">
        <v>6</v>
      </c>
      <c r="G12" s="6">
        <v>0</v>
      </c>
      <c r="H12" s="6">
        <v>0</v>
      </c>
      <c r="I12" s="402" t="str">
        <f t="shared" si="0"/>
        <v>1005;10;1000;6;0;0; // DB #5, Upper Drawbar 2</v>
      </c>
    </row>
    <row r="13" spans="1:9" x14ac:dyDescent="0.2">
      <c r="A13" s="240">
        <v>18</v>
      </c>
      <c r="B13" s="396">
        <v>1006</v>
      </c>
      <c r="C13" s="396" t="s">
        <v>1931</v>
      </c>
      <c r="D13" s="394">
        <v>10</v>
      </c>
      <c r="E13" s="394">
        <f t="shared" si="1"/>
        <v>1000</v>
      </c>
      <c r="F13" s="406">
        <v>7</v>
      </c>
      <c r="G13" s="6">
        <v>0</v>
      </c>
      <c r="H13" s="6">
        <v>0</v>
      </c>
      <c r="I13" s="402" t="str">
        <f t="shared" si="0"/>
        <v>1006;10;1000;7;0;0; // DB #6, Upper Drawbar 1 3/5</v>
      </c>
    </row>
    <row r="14" spans="1:9" x14ac:dyDescent="0.2">
      <c r="A14" s="240">
        <v>19</v>
      </c>
      <c r="B14" s="396">
        <v>1007</v>
      </c>
      <c r="C14" s="396" t="s">
        <v>1932</v>
      </c>
      <c r="D14" s="394">
        <v>10</v>
      </c>
      <c r="E14" s="394">
        <f t="shared" si="1"/>
        <v>1000</v>
      </c>
      <c r="F14" s="406">
        <v>8</v>
      </c>
      <c r="G14" s="6">
        <v>0</v>
      </c>
      <c r="H14" s="6">
        <v>0</v>
      </c>
      <c r="I14" s="402" t="str">
        <f t="shared" si="0"/>
        <v>1007;10;1000;8;0;0; // DB #7, Upper Drawbar 1 1/3</v>
      </c>
    </row>
    <row r="15" spans="1:9" x14ac:dyDescent="0.2">
      <c r="A15" s="240">
        <v>20</v>
      </c>
      <c r="B15" s="396">
        <v>1008</v>
      </c>
      <c r="C15" s="396" t="s">
        <v>1933</v>
      </c>
      <c r="D15" s="394">
        <v>10</v>
      </c>
      <c r="E15" s="394">
        <f t="shared" si="1"/>
        <v>1000</v>
      </c>
      <c r="F15" s="406">
        <v>9</v>
      </c>
      <c r="G15" s="6">
        <v>0</v>
      </c>
      <c r="H15" s="6">
        <v>0</v>
      </c>
      <c r="I15" s="402" t="str">
        <f t="shared" si="0"/>
        <v>1008;10;1000;9;0;0; // DB #8, Upper Drawbar 1</v>
      </c>
    </row>
    <row r="16" spans="1:9" x14ac:dyDescent="0.2">
      <c r="A16" s="240">
        <v>21</v>
      </c>
      <c r="B16" s="396">
        <v>1009</v>
      </c>
      <c r="C16" s="396" t="s">
        <v>1934</v>
      </c>
      <c r="D16" s="394">
        <v>10</v>
      </c>
      <c r="E16" s="394">
        <f>B16</f>
        <v>1009</v>
      </c>
      <c r="F16" s="406">
        <v>1</v>
      </c>
      <c r="G16" s="6">
        <v>0</v>
      </c>
      <c r="H16" s="6">
        <v>0</v>
      </c>
      <c r="I16" s="402" t="str">
        <f t="shared" si="0"/>
        <v>1009;10;1009;1;0;0; // DB #9, Upper Mixture Drawbar 10</v>
      </c>
    </row>
    <row r="17" spans="1:9" x14ac:dyDescent="0.2">
      <c r="A17" s="240">
        <v>22</v>
      </c>
      <c r="B17" s="396">
        <v>1010</v>
      </c>
      <c r="C17" s="396" t="s">
        <v>1935</v>
      </c>
      <c r="D17" s="394">
        <v>10</v>
      </c>
      <c r="E17" s="394">
        <f>E16</f>
        <v>1009</v>
      </c>
      <c r="F17" s="406">
        <v>2</v>
      </c>
      <c r="G17" s="6">
        <v>0</v>
      </c>
      <c r="H17" s="6">
        <v>0</v>
      </c>
      <c r="I17" s="402" t="str">
        <f t="shared" si="0"/>
        <v>1010;10;1009;2;0;0; // DB #10, Upper Mixture Drawbar 11</v>
      </c>
    </row>
    <row r="18" spans="1:9" x14ac:dyDescent="0.2">
      <c r="A18" s="240">
        <v>23</v>
      </c>
      <c r="B18" s="396">
        <v>1011</v>
      </c>
      <c r="C18" s="396" t="s">
        <v>1936</v>
      </c>
      <c r="D18" s="394">
        <v>10</v>
      </c>
      <c r="E18" s="394">
        <f>E17</f>
        <v>1009</v>
      </c>
      <c r="F18" s="406">
        <v>3</v>
      </c>
      <c r="G18" s="6">
        <v>0</v>
      </c>
      <c r="H18" s="6">
        <v>0</v>
      </c>
      <c r="I18" s="402" t="str">
        <f t="shared" si="0"/>
        <v>1011;10;1009;3;0;0; // DB #11, Upper Mixture Drawbar 12</v>
      </c>
    </row>
    <row r="19" spans="1:9" x14ac:dyDescent="0.2">
      <c r="A19" s="240">
        <v>25</v>
      </c>
      <c r="B19" s="6">
        <v>1048</v>
      </c>
      <c r="C19" s="6" t="s">
        <v>1937</v>
      </c>
      <c r="D19" s="394">
        <v>6</v>
      </c>
      <c r="E19" s="394">
        <f t="shared" ref="E19:E24" si="2">B19</f>
        <v>1048</v>
      </c>
      <c r="F19" s="6">
        <v>0</v>
      </c>
      <c r="G19" s="6">
        <v>0</v>
      </c>
      <c r="H19" s="6">
        <v>0</v>
      </c>
      <c r="I19" s="402" t="str">
        <f t="shared" si="0"/>
        <v>1048;6;1048;0;0;0; // DB #48, Upper Attack</v>
      </c>
    </row>
    <row r="20" spans="1:9" x14ac:dyDescent="0.2">
      <c r="A20" s="240">
        <v>26</v>
      </c>
      <c r="B20" s="6">
        <v>1049</v>
      </c>
      <c r="C20" s="6" t="s">
        <v>1938</v>
      </c>
      <c r="D20" s="394">
        <v>6</v>
      </c>
      <c r="E20" s="394">
        <f t="shared" si="2"/>
        <v>1049</v>
      </c>
      <c r="F20" s="6">
        <v>0</v>
      </c>
      <c r="G20" s="6">
        <v>0</v>
      </c>
      <c r="H20" s="6">
        <v>0</v>
      </c>
      <c r="I20" s="402" t="str">
        <f t="shared" si="0"/>
        <v>1049;6;1049;0;0;0; // DB #49, Upper Decay</v>
      </c>
    </row>
    <row r="21" spans="1:9" x14ac:dyDescent="0.2">
      <c r="A21" s="240">
        <v>27</v>
      </c>
      <c r="B21" s="6">
        <v>1050</v>
      </c>
      <c r="C21" s="6" t="s">
        <v>1939</v>
      </c>
      <c r="D21" s="394">
        <v>6</v>
      </c>
      <c r="E21" s="394">
        <f t="shared" si="2"/>
        <v>1050</v>
      </c>
      <c r="F21" s="6">
        <v>0</v>
      </c>
      <c r="G21" s="6">
        <v>0</v>
      </c>
      <c r="H21" s="6">
        <v>0</v>
      </c>
      <c r="I21" s="402" t="str">
        <f t="shared" si="0"/>
        <v>1050;6;1050;0;0;0; // DB #50, Upper Sustain</v>
      </c>
    </row>
    <row r="22" spans="1:9" x14ac:dyDescent="0.2">
      <c r="A22" s="240">
        <v>28</v>
      </c>
      <c r="B22" s="6">
        <v>1051</v>
      </c>
      <c r="C22" s="6" t="s">
        <v>1940</v>
      </c>
      <c r="D22" s="394">
        <v>6</v>
      </c>
      <c r="E22" s="394">
        <f t="shared" si="2"/>
        <v>1051</v>
      </c>
      <c r="F22" s="6">
        <v>0</v>
      </c>
      <c r="G22" s="6">
        <v>0</v>
      </c>
      <c r="H22" s="6">
        <v>0</v>
      </c>
      <c r="I22" s="402" t="str">
        <f t="shared" si="0"/>
        <v>1051;6;1051;0;0;0; // DB #51, Upper Release</v>
      </c>
    </row>
    <row r="23" spans="1:9" x14ac:dyDescent="0.2">
      <c r="A23" s="240">
        <v>29</v>
      </c>
      <c r="B23" s="6">
        <v>1052</v>
      </c>
      <c r="C23" s="6" t="s">
        <v>1941</v>
      </c>
      <c r="D23" s="394">
        <v>6</v>
      </c>
      <c r="E23" s="394">
        <f t="shared" si="2"/>
        <v>1052</v>
      </c>
      <c r="F23" s="6">
        <v>0</v>
      </c>
      <c r="G23" s="6">
        <v>0</v>
      </c>
      <c r="H23" s="6">
        <v>0</v>
      </c>
      <c r="I23" s="402" t="str">
        <f t="shared" si="0"/>
        <v>1052;6;1052;0;0;0; // DB #52, Upper ADSR Harmonic Decay</v>
      </c>
    </row>
    <row r="24" spans="1:9" x14ac:dyDescent="0.2">
      <c r="A24" s="240">
        <v>33</v>
      </c>
      <c r="B24" s="396">
        <v>1224</v>
      </c>
      <c r="C24" s="396" t="s">
        <v>1371</v>
      </c>
      <c r="D24" s="394">
        <v>6</v>
      </c>
      <c r="E24" s="394">
        <f t="shared" si="2"/>
        <v>1224</v>
      </c>
      <c r="F24" s="6">
        <v>0</v>
      </c>
      <c r="G24" s="6">
        <v>0</v>
      </c>
      <c r="H24" s="6">
        <v>0</v>
      </c>
      <c r="I24" s="402" t="str">
        <f t="shared" si="0"/>
        <v>1224;6;1224;0;0;0; // Upper GM Layer 1 Voice</v>
      </c>
    </row>
    <row r="25" spans="1:9" x14ac:dyDescent="0.2">
      <c r="A25" s="240">
        <v>34</v>
      </c>
      <c r="B25" s="396">
        <v>1225</v>
      </c>
      <c r="C25" s="396" t="s">
        <v>1372</v>
      </c>
      <c r="D25" s="394">
        <v>6</v>
      </c>
      <c r="E25" s="394">
        <f t="shared" ref="E25:E30" si="3">B25</f>
        <v>1225</v>
      </c>
      <c r="F25" s="6">
        <v>0</v>
      </c>
      <c r="G25" s="6">
        <v>0</v>
      </c>
      <c r="H25" s="6">
        <v>0</v>
      </c>
      <c r="I25" s="402" t="str">
        <f t="shared" si="0"/>
        <v>1225;6;1225;0;0;0; // Upper GM Layer 1 Level</v>
      </c>
    </row>
    <row r="26" spans="1:9" x14ac:dyDescent="0.2">
      <c r="A26" s="240">
        <v>35</v>
      </c>
      <c r="B26" s="396">
        <v>1226</v>
      </c>
      <c r="C26" s="396" t="s">
        <v>1375</v>
      </c>
      <c r="D26" s="394">
        <v>6</v>
      </c>
      <c r="E26" s="394">
        <f t="shared" si="3"/>
        <v>1226</v>
      </c>
      <c r="F26" s="6">
        <v>0</v>
      </c>
      <c r="G26" s="6">
        <v>0</v>
      </c>
      <c r="H26" s="395">
        <v>5</v>
      </c>
      <c r="I26" s="402" t="str">
        <f t="shared" si="0"/>
        <v>1226;6;1226;0;0;5; // Upper GM Layer 1 Harmonic</v>
      </c>
    </row>
    <row r="27" spans="1:9" x14ac:dyDescent="0.2">
      <c r="A27" s="240">
        <v>36</v>
      </c>
      <c r="B27" s="396">
        <v>1227</v>
      </c>
      <c r="C27" s="396" t="s">
        <v>1373</v>
      </c>
      <c r="D27" s="394">
        <v>6</v>
      </c>
      <c r="E27" s="394">
        <f t="shared" si="3"/>
        <v>1227</v>
      </c>
      <c r="F27" s="6">
        <v>0</v>
      </c>
      <c r="G27" s="6">
        <v>0</v>
      </c>
      <c r="H27" s="6">
        <v>0</v>
      </c>
      <c r="I27" s="402" t="str">
        <f t="shared" si="0"/>
        <v>1227;6;1227;0;0;0; // Upper GM Layer 2 Voice</v>
      </c>
    </row>
    <row r="28" spans="1:9" x14ac:dyDescent="0.2">
      <c r="A28" s="240">
        <v>37</v>
      </c>
      <c r="B28" s="396">
        <v>1228</v>
      </c>
      <c r="C28" s="396" t="s">
        <v>1374</v>
      </c>
      <c r="D28" s="394">
        <v>6</v>
      </c>
      <c r="E28" s="394">
        <f t="shared" si="3"/>
        <v>1228</v>
      </c>
      <c r="F28" s="6">
        <v>0</v>
      </c>
      <c r="G28" s="6">
        <v>0</v>
      </c>
      <c r="H28" s="6">
        <v>0</v>
      </c>
      <c r="I28" s="402" t="str">
        <f t="shared" si="0"/>
        <v>1228;6;1228;0;0;0; // Upper GM Layer 2 Level</v>
      </c>
    </row>
    <row r="29" spans="1:9" x14ac:dyDescent="0.2">
      <c r="A29" s="240">
        <v>38</v>
      </c>
      <c r="B29" s="396">
        <v>1229</v>
      </c>
      <c r="C29" s="396" t="s">
        <v>1376</v>
      </c>
      <c r="D29" s="394">
        <v>6</v>
      </c>
      <c r="E29" s="394">
        <f t="shared" si="3"/>
        <v>1229</v>
      </c>
      <c r="F29" s="6">
        <v>0</v>
      </c>
      <c r="G29" s="6">
        <v>0</v>
      </c>
      <c r="H29" s="395">
        <v>5</v>
      </c>
      <c r="I29" s="402" t="str">
        <f t="shared" si="0"/>
        <v>1229;6;1229;0;0;5; // Upper GM Layer 2 Harmonic</v>
      </c>
    </row>
    <row r="30" spans="1:9" x14ac:dyDescent="0.2">
      <c r="A30" s="240">
        <v>39</v>
      </c>
      <c r="B30" s="396">
        <v>1230</v>
      </c>
      <c r="C30" s="396" t="s">
        <v>1377</v>
      </c>
      <c r="D30" s="394">
        <v>6</v>
      </c>
      <c r="E30" s="394">
        <f t="shared" si="3"/>
        <v>1230</v>
      </c>
      <c r="F30" s="6">
        <v>0</v>
      </c>
      <c r="G30" s="6">
        <v>0</v>
      </c>
      <c r="H30" s="6">
        <v>0</v>
      </c>
      <c r="I30" s="402" t="str">
        <f t="shared" si="0"/>
        <v>1230;6;1230;0;0;0; // Upper GM Layer 2 Detune</v>
      </c>
    </row>
    <row r="31" spans="1:9" x14ac:dyDescent="0.2">
      <c r="A31" s="240">
        <v>41</v>
      </c>
      <c r="B31" s="6">
        <v>1096</v>
      </c>
      <c r="C31" s="6" t="s">
        <v>1942</v>
      </c>
      <c r="D31" s="394">
        <v>10</v>
      </c>
      <c r="E31" s="394">
        <f>B31</f>
        <v>1096</v>
      </c>
      <c r="F31" s="406">
        <v>1</v>
      </c>
      <c r="G31" s="6">
        <v>0</v>
      </c>
      <c r="H31" s="6">
        <v>0</v>
      </c>
      <c r="I31" s="402" t="str">
        <f t="shared" si="0"/>
        <v>1096;10;1096;1;0;0; // DB #96, Upper Env/Perc Drawbar 16</v>
      </c>
    </row>
    <row r="32" spans="1:9" x14ac:dyDescent="0.2">
      <c r="A32" s="240">
        <v>42</v>
      </c>
      <c r="B32" s="6">
        <v>1097</v>
      </c>
      <c r="C32" s="6" t="s">
        <v>1943</v>
      </c>
      <c r="D32" s="394">
        <v>10</v>
      </c>
      <c r="E32" s="394">
        <f>E31</f>
        <v>1096</v>
      </c>
      <c r="F32" s="406">
        <v>2</v>
      </c>
      <c r="G32" s="6">
        <v>0</v>
      </c>
      <c r="H32" s="6">
        <v>0</v>
      </c>
      <c r="I32" s="402" t="str">
        <f t="shared" si="0"/>
        <v>1097;10;1096;2;0;0; // DB #97, Upper Env/Perc Drawbar 5 1/3</v>
      </c>
    </row>
    <row r="33" spans="1:9" x14ac:dyDescent="0.2">
      <c r="A33" s="240">
        <v>43</v>
      </c>
      <c r="B33" s="6">
        <v>1098</v>
      </c>
      <c r="C33" s="6" t="s">
        <v>1944</v>
      </c>
      <c r="D33" s="394">
        <v>10</v>
      </c>
      <c r="E33" s="394">
        <f t="shared" ref="E33:E42" si="4">E32</f>
        <v>1096</v>
      </c>
      <c r="F33" s="406">
        <v>3</v>
      </c>
      <c r="G33" s="6">
        <v>0</v>
      </c>
      <c r="H33" s="6">
        <v>0</v>
      </c>
      <c r="I33" s="402" t="str">
        <f t="shared" si="0"/>
        <v>1098;10;1096;3;0;0; // DB #98, Upper Env/Perc Drawbar 8</v>
      </c>
    </row>
    <row r="34" spans="1:9" x14ac:dyDescent="0.2">
      <c r="A34" s="240">
        <v>44</v>
      </c>
      <c r="B34" s="6">
        <v>1099</v>
      </c>
      <c r="C34" s="6" t="s">
        <v>1945</v>
      </c>
      <c r="D34" s="394">
        <v>10</v>
      </c>
      <c r="E34" s="394">
        <f t="shared" si="4"/>
        <v>1096</v>
      </c>
      <c r="F34" s="406">
        <v>4</v>
      </c>
      <c r="G34" s="6">
        <v>0</v>
      </c>
      <c r="H34" s="6">
        <v>0</v>
      </c>
      <c r="I34" s="402" t="str">
        <f t="shared" si="0"/>
        <v>1099;10;1096;4;0;0; // DB #99, Upper Env/Perc Drawbar 4</v>
      </c>
    </row>
    <row r="35" spans="1:9" x14ac:dyDescent="0.2">
      <c r="A35" s="240">
        <v>45</v>
      </c>
      <c r="B35" s="6">
        <v>1100</v>
      </c>
      <c r="C35" s="6" t="s">
        <v>1946</v>
      </c>
      <c r="D35" s="394">
        <v>10</v>
      </c>
      <c r="E35" s="394">
        <f t="shared" si="4"/>
        <v>1096</v>
      </c>
      <c r="F35" s="406">
        <v>5</v>
      </c>
      <c r="G35" s="6">
        <v>0</v>
      </c>
      <c r="H35" s="6">
        <v>0</v>
      </c>
      <c r="I35" s="402" t="str">
        <f t="shared" si="0"/>
        <v>1100;10;1096;5;0;0; // DB #100, Upper Env/Perc Drawbar 2 2/3</v>
      </c>
    </row>
    <row r="36" spans="1:9" x14ac:dyDescent="0.2">
      <c r="A36" s="240">
        <v>46</v>
      </c>
      <c r="B36" s="6">
        <v>1101</v>
      </c>
      <c r="C36" s="6" t="s">
        <v>1947</v>
      </c>
      <c r="D36" s="394">
        <v>10</v>
      </c>
      <c r="E36" s="394">
        <f t="shared" si="4"/>
        <v>1096</v>
      </c>
      <c r="F36" s="406">
        <v>6</v>
      </c>
      <c r="G36" s="6">
        <v>0</v>
      </c>
      <c r="H36" s="6">
        <v>0</v>
      </c>
      <c r="I36" s="402" t="str">
        <f t="shared" si="0"/>
        <v>1101;10;1096;6;0;0; // DB #101, Upper Env/Perc Drawbar 2</v>
      </c>
    </row>
    <row r="37" spans="1:9" x14ac:dyDescent="0.2">
      <c r="A37" s="240">
        <v>47</v>
      </c>
      <c r="B37" s="6">
        <v>1102</v>
      </c>
      <c r="C37" s="6" t="s">
        <v>1948</v>
      </c>
      <c r="D37" s="394">
        <v>10</v>
      </c>
      <c r="E37" s="394">
        <f t="shared" si="4"/>
        <v>1096</v>
      </c>
      <c r="F37" s="406">
        <v>7</v>
      </c>
      <c r="G37" s="6">
        <v>0</v>
      </c>
      <c r="H37" s="6">
        <v>0</v>
      </c>
      <c r="I37" s="402" t="str">
        <f t="shared" si="0"/>
        <v>1102;10;1096;7;0;0; // DB #102, Upper Env/Perc Drawbar 1 3/5</v>
      </c>
    </row>
    <row r="38" spans="1:9" x14ac:dyDescent="0.2">
      <c r="A38" s="240">
        <v>48</v>
      </c>
      <c r="B38" s="6">
        <v>1103</v>
      </c>
      <c r="C38" s="6" t="s">
        <v>1949</v>
      </c>
      <c r="D38" s="394">
        <v>10</v>
      </c>
      <c r="E38" s="394">
        <f t="shared" si="4"/>
        <v>1096</v>
      </c>
      <c r="F38" s="406">
        <v>8</v>
      </c>
      <c r="G38" s="6">
        <v>0</v>
      </c>
      <c r="H38" s="6">
        <v>0</v>
      </c>
      <c r="I38" s="402" t="str">
        <f t="shared" si="0"/>
        <v>1103;10;1096;8;0;0; // DB #103, Upper Env/Perc Drawbar 1 1/3</v>
      </c>
    </row>
    <row r="39" spans="1:9" x14ac:dyDescent="0.2">
      <c r="A39" s="240">
        <v>49</v>
      </c>
      <c r="B39" s="6">
        <v>1104</v>
      </c>
      <c r="C39" s="6" t="s">
        <v>1950</v>
      </c>
      <c r="D39" s="394">
        <v>10</v>
      </c>
      <c r="E39" s="394">
        <f t="shared" si="4"/>
        <v>1096</v>
      </c>
      <c r="F39" s="406">
        <v>9</v>
      </c>
      <c r="G39" s="6">
        <v>0</v>
      </c>
      <c r="H39" s="6">
        <v>0</v>
      </c>
      <c r="I39" s="402" t="str">
        <f t="shared" si="0"/>
        <v>1104;10;1096;9;0;0; // DB #104, Upper Env/Perc Drawbar 1</v>
      </c>
    </row>
    <row r="40" spans="1:9" x14ac:dyDescent="0.2">
      <c r="A40" s="240">
        <v>50</v>
      </c>
      <c r="B40" s="6">
        <v>1105</v>
      </c>
      <c r="C40" s="6" t="s">
        <v>1951</v>
      </c>
      <c r="D40" s="394">
        <v>10</v>
      </c>
      <c r="E40" s="394">
        <f t="shared" si="4"/>
        <v>1096</v>
      </c>
      <c r="F40" s="406">
        <v>10</v>
      </c>
      <c r="G40" s="6">
        <v>0</v>
      </c>
      <c r="H40" s="6">
        <v>0</v>
      </c>
      <c r="I40" s="402" t="str">
        <f t="shared" si="0"/>
        <v>1105;10;1096;10;0;0; // DB #105, Upper Env/Perc Mixture Drawbar 10</v>
      </c>
    </row>
    <row r="41" spans="1:9" x14ac:dyDescent="0.2">
      <c r="A41" s="240">
        <v>51</v>
      </c>
      <c r="B41" s="6">
        <v>1106</v>
      </c>
      <c r="C41" s="6" t="s">
        <v>1952</v>
      </c>
      <c r="D41" s="394">
        <v>10</v>
      </c>
      <c r="E41" s="394">
        <f t="shared" si="4"/>
        <v>1096</v>
      </c>
      <c r="F41" s="406">
        <v>11</v>
      </c>
      <c r="G41" s="6">
        <v>0</v>
      </c>
      <c r="H41" s="6">
        <v>0</v>
      </c>
      <c r="I41" s="402" t="str">
        <f t="shared" si="0"/>
        <v>1106;10;1096;11;0;0; // DB #106, Upper Env/Perc Mixture Drawbar 11</v>
      </c>
    </row>
    <row r="42" spans="1:9" x14ac:dyDescent="0.2">
      <c r="A42" s="240">
        <v>52</v>
      </c>
      <c r="B42" s="6">
        <v>1107</v>
      </c>
      <c r="C42" s="6" t="s">
        <v>1953</v>
      </c>
      <c r="D42" s="394">
        <v>10</v>
      </c>
      <c r="E42" s="394">
        <f t="shared" si="4"/>
        <v>1096</v>
      </c>
      <c r="F42" s="406">
        <v>12</v>
      </c>
      <c r="G42" s="6">
        <v>0</v>
      </c>
      <c r="H42" s="6">
        <v>0</v>
      </c>
      <c r="I42" s="402" t="str">
        <f t="shared" si="0"/>
        <v>1107;10;1096;12;0;0; // DB #107, Upper Env/Perc Mixture Drawbar 12</v>
      </c>
    </row>
    <row r="43" spans="1:9" x14ac:dyDescent="0.2">
      <c r="A43" s="240">
        <v>54</v>
      </c>
      <c r="B43" s="396">
        <v>1264</v>
      </c>
      <c r="C43" s="396" t="s">
        <v>524</v>
      </c>
      <c r="D43" s="394">
        <v>7</v>
      </c>
      <c r="E43" s="394">
        <f>B43</f>
        <v>1264</v>
      </c>
      <c r="F43" s="6">
        <v>0</v>
      </c>
      <c r="G43" s="6">
        <v>0</v>
      </c>
      <c r="H43" s="395">
        <v>5</v>
      </c>
      <c r="I43" s="402" t="str">
        <f t="shared" si="0"/>
        <v>1264;7;1264;0;0;5; // Vibrato Knob</v>
      </c>
    </row>
    <row r="44" spans="1:9" x14ac:dyDescent="0.2">
      <c r="A44" s="240">
        <v>55</v>
      </c>
      <c r="B44" s="397">
        <v>1265</v>
      </c>
      <c r="C44" s="397" t="s">
        <v>2096</v>
      </c>
      <c r="D44" s="394">
        <v>7</v>
      </c>
      <c r="E44" s="394">
        <f t="shared" ref="E44:E50" si="5">B44</f>
        <v>1265</v>
      </c>
      <c r="F44" s="6">
        <v>0</v>
      </c>
      <c r="G44" s="6">
        <v>0</v>
      </c>
      <c r="H44" s="6">
        <v>0</v>
      </c>
      <c r="I44" s="402" t="str">
        <f t="shared" si="0"/>
        <v>1265;7;1265;0;0;0; // RFU: Organ Model Preconfig (sets Gating &amp; GenVib)</v>
      </c>
    </row>
    <row r="45" spans="1:9" x14ac:dyDescent="0.2">
      <c r="A45" s="240">
        <v>56</v>
      </c>
      <c r="B45" s="73">
        <v>1266</v>
      </c>
      <c r="C45" s="73" t="s">
        <v>2076</v>
      </c>
      <c r="D45" s="394">
        <v>7</v>
      </c>
      <c r="E45" s="394">
        <f t="shared" si="5"/>
        <v>1266</v>
      </c>
      <c r="F45" s="6">
        <v>0</v>
      </c>
      <c r="G45" s="6">
        <v>0</v>
      </c>
      <c r="H45" s="395">
        <v>7</v>
      </c>
      <c r="I45" s="402" t="str">
        <f t="shared" si="0"/>
        <v>1266;7;1266;0;0;7; // Generator/Vibrato Select</v>
      </c>
    </row>
    <row r="46" spans="1:9" x14ac:dyDescent="0.2">
      <c r="A46" s="240">
        <v>57</v>
      </c>
      <c r="B46" s="73">
        <v>1267</v>
      </c>
      <c r="C46" s="73" t="s">
        <v>1798</v>
      </c>
      <c r="D46" s="394">
        <v>7</v>
      </c>
      <c r="E46" s="394">
        <f t="shared" si="5"/>
        <v>1267</v>
      </c>
      <c r="F46" s="6">
        <v>0</v>
      </c>
      <c r="G46" s="6">
        <v>0</v>
      </c>
      <c r="H46" s="6">
        <v>0</v>
      </c>
      <c r="I46" s="402" t="str">
        <f t="shared" si="0"/>
        <v>1267;7;1267;0;0;0; // Gating Mode</v>
      </c>
    </row>
    <row r="47" spans="1:9" x14ac:dyDescent="0.2">
      <c r="A47" s="240">
        <v>58</v>
      </c>
      <c r="B47" s="73">
        <v>1268</v>
      </c>
      <c r="C47" s="73" t="s">
        <v>1692</v>
      </c>
      <c r="D47" s="394">
        <v>6</v>
      </c>
      <c r="E47" s="394">
        <f t="shared" si="5"/>
        <v>1268</v>
      </c>
      <c r="F47" s="6">
        <v>0</v>
      </c>
      <c r="G47" s="6">
        <v>0</v>
      </c>
      <c r="H47" s="6">
        <v>0</v>
      </c>
      <c r="I47" s="402" t="str">
        <f t="shared" si="0"/>
        <v>1268;6;1268;0;0;0; // Overall Preset</v>
      </c>
    </row>
    <row r="48" spans="1:9" x14ac:dyDescent="0.2">
      <c r="A48" s="240">
        <v>59</v>
      </c>
      <c r="B48" s="396">
        <v>1269</v>
      </c>
      <c r="C48" s="396" t="s">
        <v>525</v>
      </c>
      <c r="D48" s="394">
        <v>6</v>
      </c>
      <c r="E48" s="394">
        <f t="shared" si="5"/>
        <v>1269</v>
      </c>
      <c r="F48" s="6">
        <v>0</v>
      </c>
      <c r="G48" s="6">
        <v>0</v>
      </c>
      <c r="H48" s="6">
        <v>0</v>
      </c>
      <c r="I48" s="402" t="str">
        <f t="shared" si="0"/>
        <v>1269;6;1269;0;0;0; // Upper Voice</v>
      </c>
    </row>
    <row r="49" spans="1:9" x14ac:dyDescent="0.2">
      <c r="A49" s="240">
        <v>60</v>
      </c>
      <c r="B49" s="396">
        <v>1270</v>
      </c>
      <c r="C49" s="396" t="s">
        <v>526</v>
      </c>
      <c r="D49" s="394">
        <v>6</v>
      </c>
      <c r="E49" s="394">
        <f t="shared" si="5"/>
        <v>1270</v>
      </c>
      <c r="F49" s="6">
        <v>0</v>
      </c>
      <c r="G49" s="6">
        <v>0</v>
      </c>
      <c r="H49" s="6">
        <v>0</v>
      </c>
      <c r="I49" s="402" t="str">
        <f t="shared" si="0"/>
        <v>1270;6;1270;0;0;0; // Lower Voice</v>
      </c>
    </row>
    <row r="50" spans="1:9" x14ac:dyDescent="0.2">
      <c r="A50" s="240">
        <v>61</v>
      </c>
      <c r="B50" s="396">
        <v>1271</v>
      </c>
      <c r="C50" s="396" t="s">
        <v>527</v>
      </c>
      <c r="D50" s="394">
        <v>6</v>
      </c>
      <c r="E50" s="394">
        <f t="shared" si="5"/>
        <v>1271</v>
      </c>
      <c r="F50" s="6">
        <v>0</v>
      </c>
      <c r="G50" s="6">
        <v>0</v>
      </c>
      <c r="H50" s="6">
        <v>0</v>
      </c>
      <c r="I50" s="402" t="str">
        <f t="shared" si="0"/>
        <v>1271;6;1271;0;0;0; // Pedal Voice</v>
      </c>
    </row>
    <row r="51" spans="1:9" x14ac:dyDescent="0.2">
      <c r="A51" s="240">
        <v>72</v>
      </c>
      <c r="B51" s="398">
        <v>1128</v>
      </c>
      <c r="C51" s="398" t="s">
        <v>1992</v>
      </c>
      <c r="D51" s="394">
        <v>4</v>
      </c>
      <c r="E51" s="394">
        <f>B51</f>
        <v>1128</v>
      </c>
      <c r="F51" s="6">
        <v>0</v>
      </c>
      <c r="G51" s="6">
        <v>0</v>
      </c>
      <c r="H51" s="6">
        <v>0</v>
      </c>
      <c r="I51" s="402" t="str">
        <f t="shared" si="0"/>
        <v>1128;4;1128;0;0;0; // TAB #0, Percussion ON</v>
      </c>
    </row>
    <row r="52" spans="1:9" x14ac:dyDescent="0.2">
      <c r="A52" s="240">
        <v>73</v>
      </c>
      <c r="B52" s="398">
        <v>1129</v>
      </c>
      <c r="C52" s="398" t="s">
        <v>1993</v>
      </c>
      <c r="D52" s="394">
        <v>4</v>
      </c>
      <c r="E52" s="394">
        <f t="shared" ref="E52:E74" si="6">B52</f>
        <v>1129</v>
      </c>
      <c r="F52" s="6">
        <v>0</v>
      </c>
      <c r="G52" s="6">
        <v>0</v>
      </c>
      <c r="H52" s="6">
        <v>0</v>
      </c>
      <c r="I52" s="402" t="str">
        <f t="shared" si="0"/>
        <v>1129;4;1129;0;0;0; // TAB #1, Percussion SOFT</v>
      </c>
    </row>
    <row r="53" spans="1:9" x14ac:dyDescent="0.2">
      <c r="A53" s="240">
        <v>74</v>
      </c>
      <c r="B53" s="398">
        <v>1130</v>
      </c>
      <c r="C53" s="398" t="s">
        <v>1994</v>
      </c>
      <c r="D53" s="394">
        <v>4</v>
      </c>
      <c r="E53" s="394">
        <f t="shared" si="6"/>
        <v>1130</v>
      </c>
      <c r="F53" s="6">
        <v>0</v>
      </c>
      <c r="G53" s="6">
        <v>0</v>
      </c>
      <c r="H53" s="6">
        <v>0</v>
      </c>
      <c r="I53" s="402" t="str">
        <f t="shared" si="0"/>
        <v>1130;4;1130;0;0;0; // TAB #2, Percussion FAST</v>
      </c>
    </row>
    <row r="54" spans="1:9" x14ac:dyDescent="0.2">
      <c r="A54" s="240">
        <v>75</v>
      </c>
      <c r="B54" s="398">
        <v>1131</v>
      </c>
      <c r="C54" s="398" t="s">
        <v>1995</v>
      </c>
      <c r="D54" s="394">
        <v>4</v>
      </c>
      <c r="E54" s="394">
        <f t="shared" si="6"/>
        <v>1131</v>
      </c>
      <c r="F54" s="6">
        <v>0</v>
      </c>
      <c r="G54" s="6">
        <v>0</v>
      </c>
      <c r="H54" s="6">
        <v>0</v>
      </c>
      <c r="I54" s="402" t="str">
        <f t="shared" si="0"/>
        <v>1131;4;1131;0;0;0; // TAB #3, Percussion THIRD</v>
      </c>
    </row>
    <row r="55" spans="1:9" x14ac:dyDescent="0.2">
      <c r="A55" s="240">
        <v>76</v>
      </c>
      <c r="B55" s="398">
        <v>1132</v>
      </c>
      <c r="C55" s="398" t="s">
        <v>1996</v>
      </c>
      <c r="D55" s="394">
        <v>4</v>
      </c>
      <c r="E55" s="394">
        <f t="shared" si="6"/>
        <v>1132</v>
      </c>
      <c r="F55" s="6">
        <v>0</v>
      </c>
      <c r="G55" s="6">
        <v>0</v>
      </c>
      <c r="H55" s="6">
        <v>0</v>
      </c>
      <c r="I55" s="402" t="str">
        <f t="shared" si="0"/>
        <v>1132;4;1132;0;0;0; // TAB #4, Vibrato Upper ON</v>
      </c>
    </row>
    <row r="56" spans="1:9" x14ac:dyDescent="0.2">
      <c r="A56" s="240">
        <v>77</v>
      </c>
      <c r="B56" s="398">
        <v>1133</v>
      </c>
      <c r="C56" s="398" t="s">
        <v>1997</v>
      </c>
      <c r="D56" s="394">
        <v>4</v>
      </c>
      <c r="E56" s="394">
        <f t="shared" si="6"/>
        <v>1133</v>
      </c>
      <c r="F56" s="6">
        <v>0</v>
      </c>
      <c r="G56" s="6">
        <v>0</v>
      </c>
      <c r="H56" s="6">
        <v>0</v>
      </c>
      <c r="I56" s="402" t="str">
        <f t="shared" si="0"/>
        <v>1133;4;1133;0;0;0; // TAB #5, Vibrato Lower ON</v>
      </c>
    </row>
    <row r="57" spans="1:9" x14ac:dyDescent="0.2">
      <c r="A57" s="240">
        <v>78</v>
      </c>
      <c r="B57" s="398">
        <v>1134</v>
      </c>
      <c r="C57" s="398" t="s">
        <v>1998</v>
      </c>
      <c r="D57" s="394">
        <v>4</v>
      </c>
      <c r="E57" s="394">
        <f t="shared" si="6"/>
        <v>1134</v>
      </c>
      <c r="F57" s="6">
        <v>0</v>
      </c>
      <c r="G57" s="6">
        <v>0</v>
      </c>
      <c r="H57" s="6">
        <v>0</v>
      </c>
      <c r="I57" s="402" t="str">
        <f t="shared" si="0"/>
        <v>1134;4;1134;0;0;0; // TAB #6, Leslie RUN</v>
      </c>
    </row>
    <row r="58" spans="1:9" x14ac:dyDescent="0.2">
      <c r="A58" s="240">
        <v>79</v>
      </c>
      <c r="B58" s="398">
        <v>1135</v>
      </c>
      <c r="C58" s="398" t="s">
        <v>1999</v>
      </c>
      <c r="D58" s="394">
        <v>4</v>
      </c>
      <c r="E58" s="394">
        <f t="shared" si="6"/>
        <v>1135</v>
      </c>
      <c r="F58" s="6">
        <v>0</v>
      </c>
      <c r="G58" s="6">
        <v>0</v>
      </c>
      <c r="H58" s="6">
        <v>0</v>
      </c>
      <c r="I58" s="402" t="str">
        <f t="shared" si="0"/>
        <v>1135;4;1135;0;0;0; // TAB #7, Leslie FAST</v>
      </c>
    </row>
    <row r="59" spans="1:9" x14ac:dyDescent="0.2">
      <c r="A59" s="240">
        <v>80</v>
      </c>
      <c r="B59" s="398">
        <v>1136</v>
      </c>
      <c r="C59" s="398" t="s">
        <v>2000</v>
      </c>
      <c r="D59" s="394">
        <v>4</v>
      </c>
      <c r="E59" s="394">
        <f t="shared" si="6"/>
        <v>1136</v>
      </c>
      <c r="F59" s="6">
        <v>0</v>
      </c>
      <c r="G59" s="6">
        <v>0</v>
      </c>
      <c r="H59" s="6">
        <v>0</v>
      </c>
      <c r="I59" s="402" t="str">
        <f t="shared" si="0"/>
        <v>1136;4;1136;0;0;0; // TAB #8, Tube Amp Bypass</v>
      </c>
    </row>
    <row r="60" spans="1:9" x14ac:dyDescent="0.2">
      <c r="A60" s="240">
        <v>81</v>
      </c>
      <c r="B60" s="398">
        <v>1137</v>
      </c>
      <c r="C60" s="398" t="s">
        <v>2001</v>
      </c>
      <c r="D60" s="394">
        <v>4</v>
      </c>
      <c r="E60" s="394">
        <f t="shared" si="6"/>
        <v>1137</v>
      </c>
      <c r="F60" s="6">
        <v>0</v>
      </c>
      <c r="G60" s="6">
        <v>0</v>
      </c>
      <c r="H60" s="6">
        <v>0</v>
      </c>
      <c r="I60" s="402" t="str">
        <f t="shared" si="0"/>
        <v>1137;4;1137;0;0;0; // TAB #9, Rotary Speaker Bypass</v>
      </c>
    </row>
    <row r="61" spans="1:9" x14ac:dyDescent="0.2">
      <c r="A61" s="240">
        <v>82</v>
      </c>
      <c r="B61" s="398">
        <v>1138</v>
      </c>
      <c r="C61" s="398" t="s">
        <v>2002</v>
      </c>
      <c r="D61" s="394">
        <v>4</v>
      </c>
      <c r="E61" s="394">
        <f t="shared" si="6"/>
        <v>1138</v>
      </c>
      <c r="F61" s="6">
        <v>0</v>
      </c>
      <c r="G61" s="6">
        <v>0</v>
      </c>
      <c r="H61" s="6">
        <v>0</v>
      </c>
      <c r="I61" s="402" t="str">
        <f t="shared" si="0"/>
        <v>1138;4;1138;0;0;0; // TAB #10, Phasing Rotor upper ON</v>
      </c>
    </row>
    <row r="62" spans="1:9" x14ac:dyDescent="0.2">
      <c r="A62" s="240">
        <v>83</v>
      </c>
      <c r="B62" s="398">
        <v>1139</v>
      </c>
      <c r="C62" s="398" t="s">
        <v>2003</v>
      </c>
      <c r="D62" s="394">
        <v>4</v>
      </c>
      <c r="E62" s="394">
        <f t="shared" si="6"/>
        <v>1139</v>
      </c>
      <c r="F62" s="6">
        <v>0</v>
      </c>
      <c r="G62" s="6">
        <v>0</v>
      </c>
      <c r="H62" s="6">
        <v>0</v>
      </c>
      <c r="I62" s="402" t="str">
        <f t="shared" si="0"/>
        <v>1139;4;1139;0;0;0; // TAB #11, Phasing Rotor lower ON</v>
      </c>
    </row>
    <row r="63" spans="1:9" x14ac:dyDescent="0.2">
      <c r="A63" s="240">
        <v>84</v>
      </c>
      <c r="B63" s="398">
        <v>1140</v>
      </c>
      <c r="C63" s="398" t="s">
        <v>2004</v>
      </c>
      <c r="D63" s="394">
        <v>4</v>
      </c>
      <c r="E63" s="394">
        <f t="shared" si="6"/>
        <v>1140</v>
      </c>
      <c r="F63" s="6">
        <v>0</v>
      </c>
      <c r="G63" s="6">
        <v>0</v>
      </c>
      <c r="H63" s="6">
        <v>0</v>
      </c>
      <c r="I63" s="402" t="str">
        <f t="shared" si="0"/>
        <v xml:space="preserve">1140;4;1140;0;0;0; // TAB #12, Reverb 1 </v>
      </c>
    </row>
    <row r="64" spans="1:9" x14ac:dyDescent="0.2">
      <c r="A64" s="240">
        <v>85</v>
      </c>
      <c r="B64" s="398">
        <v>1141</v>
      </c>
      <c r="C64" s="398" t="s">
        <v>2005</v>
      </c>
      <c r="D64" s="394">
        <v>4</v>
      </c>
      <c r="E64" s="394">
        <f t="shared" si="6"/>
        <v>1141</v>
      </c>
      <c r="F64" s="6">
        <v>0</v>
      </c>
      <c r="G64" s="6">
        <v>0</v>
      </c>
      <c r="H64" s="6">
        <v>0</v>
      </c>
      <c r="I64" s="402" t="str">
        <f t="shared" si="0"/>
        <v xml:space="preserve">1141;4;1141;0;0;0; // TAB #13, Reverb 2 </v>
      </c>
    </row>
    <row r="65" spans="1:9" x14ac:dyDescent="0.2">
      <c r="A65" s="240">
        <v>86</v>
      </c>
      <c r="B65" s="398">
        <v>1142</v>
      </c>
      <c r="C65" s="398" t="s">
        <v>2006</v>
      </c>
      <c r="D65" s="394">
        <v>4</v>
      </c>
      <c r="E65" s="394">
        <f t="shared" si="6"/>
        <v>1142</v>
      </c>
      <c r="F65" s="6">
        <v>0</v>
      </c>
      <c r="G65" s="6">
        <v>0</v>
      </c>
      <c r="H65" s="6">
        <v>0</v>
      </c>
      <c r="I65" s="402" t="str">
        <f t="shared" si="0"/>
        <v>1142;4;1142;0;0;0; // TAB #14, Separate Pedal Output</v>
      </c>
    </row>
    <row r="66" spans="1:9" x14ac:dyDescent="0.2">
      <c r="A66" s="240">
        <v>87</v>
      </c>
      <c r="B66" s="398">
        <v>1143</v>
      </c>
      <c r="C66" s="398" t="s">
        <v>2007</v>
      </c>
      <c r="D66" s="394">
        <v>4</v>
      </c>
      <c r="E66" s="394">
        <f t="shared" si="6"/>
        <v>1143</v>
      </c>
      <c r="F66" s="6">
        <v>0</v>
      </c>
      <c r="G66" s="6">
        <v>0</v>
      </c>
      <c r="H66" s="6">
        <v>0</v>
      </c>
      <c r="I66" s="402" t="str">
        <f t="shared" si="0"/>
        <v xml:space="preserve">1143;4;1143;0;0;0; // TAB #15, Keyboard Split ON </v>
      </c>
    </row>
    <row r="67" spans="1:9" x14ac:dyDescent="0.2">
      <c r="A67" s="240">
        <v>88</v>
      </c>
      <c r="B67" s="64">
        <v>1144</v>
      </c>
      <c r="C67" s="64" t="s">
        <v>2086</v>
      </c>
      <c r="D67" s="394">
        <v>4</v>
      </c>
      <c r="E67" s="394">
        <f t="shared" si="6"/>
        <v>1144</v>
      </c>
      <c r="F67" s="6">
        <v>0</v>
      </c>
      <c r="G67" s="6">
        <v>0</v>
      </c>
      <c r="H67" s="6">
        <v>0</v>
      </c>
      <c r="I67" s="402" t="str">
        <f t="shared" si="0"/>
        <v>1144;4;1144;0;0;0; // TAB #16, Phasing Rotor WersiVoice/Böhm</v>
      </c>
    </row>
    <row r="68" spans="1:9" x14ac:dyDescent="0.2">
      <c r="A68" s="240">
        <v>89</v>
      </c>
      <c r="B68" s="398">
        <v>1145</v>
      </c>
      <c r="C68" s="398" t="s">
        <v>2008</v>
      </c>
      <c r="D68" s="394">
        <v>4</v>
      </c>
      <c r="E68" s="394">
        <f t="shared" si="6"/>
        <v>1145</v>
      </c>
      <c r="F68" s="6">
        <v>0</v>
      </c>
      <c r="G68" s="6">
        <v>0</v>
      </c>
      <c r="H68" s="6">
        <v>0</v>
      </c>
      <c r="I68" s="402" t="str">
        <f t="shared" ref="I68:I131" si="7">CONCATENATE(B68,";",D68,";",E68,";",F68,";",G68,";",H68,"; // ",C68)</f>
        <v>1145;4;1145;0;0;0; // TAB #17, Phasing Rotor Ensemble</v>
      </c>
    </row>
    <row r="69" spans="1:9" x14ac:dyDescent="0.2">
      <c r="A69" s="240">
        <v>90</v>
      </c>
      <c r="B69" s="398">
        <v>1146</v>
      </c>
      <c r="C69" s="398" t="s">
        <v>2009</v>
      </c>
      <c r="D69" s="394">
        <v>4</v>
      </c>
      <c r="E69" s="394">
        <f t="shared" si="6"/>
        <v>1146</v>
      </c>
      <c r="F69" s="6">
        <v>0</v>
      </c>
      <c r="G69" s="6">
        <v>0</v>
      </c>
      <c r="H69" s="6">
        <v>0</v>
      </c>
      <c r="I69" s="402" t="str">
        <f t="shared" si="7"/>
        <v>1146;4;1146;0;0;0; // TAB #18, Phasing Rotor Celeste</v>
      </c>
    </row>
    <row r="70" spans="1:9" x14ac:dyDescent="0.2">
      <c r="A70" s="240">
        <v>91</v>
      </c>
      <c r="B70" s="398">
        <v>1147</v>
      </c>
      <c r="C70" s="398" t="s">
        <v>2010</v>
      </c>
      <c r="D70" s="394">
        <v>4</v>
      </c>
      <c r="E70" s="394">
        <f t="shared" si="6"/>
        <v>1147</v>
      </c>
      <c r="F70" s="6">
        <v>0</v>
      </c>
      <c r="G70" s="6">
        <v>0</v>
      </c>
      <c r="H70" s="6">
        <v>0</v>
      </c>
      <c r="I70" s="402" t="str">
        <f t="shared" si="7"/>
        <v>1147;4;1147;0;0;0; // TAB #19, Phasing Rotor Fading</v>
      </c>
    </row>
    <row r="71" spans="1:9" x14ac:dyDescent="0.2">
      <c r="A71" s="240">
        <v>92</v>
      </c>
      <c r="B71" s="398">
        <v>1148</v>
      </c>
      <c r="C71" s="398" t="s">
        <v>2011</v>
      </c>
      <c r="D71" s="394">
        <v>4</v>
      </c>
      <c r="E71" s="394">
        <f t="shared" si="6"/>
        <v>1148</v>
      </c>
      <c r="F71" s="6">
        <v>0</v>
      </c>
      <c r="G71" s="6">
        <v>0</v>
      </c>
      <c r="H71" s="6">
        <v>0</v>
      </c>
      <c r="I71" s="402" t="str">
        <f t="shared" si="7"/>
        <v>1148;4;1148;0;0;0; // TAB #20, Phasing Rotor Weak</v>
      </c>
    </row>
    <row r="72" spans="1:9" x14ac:dyDescent="0.2">
      <c r="A72" s="240">
        <v>93</v>
      </c>
      <c r="B72" s="398">
        <v>1149</v>
      </c>
      <c r="C72" s="398" t="s">
        <v>2012</v>
      </c>
      <c r="D72" s="394">
        <v>4</v>
      </c>
      <c r="E72" s="394">
        <f t="shared" si="6"/>
        <v>1149</v>
      </c>
      <c r="F72" s="6">
        <v>0</v>
      </c>
      <c r="G72" s="6">
        <v>0</v>
      </c>
      <c r="H72" s="6">
        <v>0</v>
      </c>
      <c r="I72" s="402" t="str">
        <f t="shared" si="7"/>
        <v>1149;4;1149;0;0;0; // TAB #21, Phasing Rotor Deep</v>
      </c>
    </row>
    <row r="73" spans="1:9" x14ac:dyDescent="0.2">
      <c r="A73" s="240">
        <v>94</v>
      </c>
      <c r="B73" s="398">
        <v>1150</v>
      </c>
      <c r="C73" s="398" t="s">
        <v>2013</v>
      </c>
      <c r="D73" s="394">
        <v>4</v>
      </c>
      <c r="E73" s="394">
        <f t="shared" si="6"/>
        <v>1150</v>
      </c>
      <c r="F73" s="6">
        <v>0</v>
      </c>
      <c r="G73" s="6">
        <v>0</v>
      </c>
      <c r="H73" s="6">
        <v>0</v>
      </c>
      <c r="I73" s="402" t="str">
        <f t="shared" si="7"/>
        <v>1150;4;1150;0;0;0; // TAB #22, Phasing Rotor Fast</v>
      </c>
    </row>
    <row r="74" spans="1:9" x14ac:dyDescent="0.2">
      <c r="A74" s="240">
        <v>95</v>
      </c>
      <c r="B74" s="398">
        <v>1151</v>
      </c>
      <c r="C74" s="398" t="s">
        <v>2014</v>
      </c>
      <c r="D74" s="394">
        <v>4</v>
      </c>
      <c r="E74" s="394">
        <f t="shared" si="6"/>
        <v>1151</v>
      </c>
      <c r="F74" s="6">
        <v>0</v>
      </c>
      <c r="G74" s="6">
        <v>0</v>
      </c>
      <c r="H74" s="6">
        <v>0</v>
      </c>
      <c r="I74" s="402" t="str">
        <f t="shared" si="7"/>
        <v>1151;4;1151;0;0;0; // TAB #23, Phasing Rotor Delay</v>
      </c>
    </row>
    <row r="75" spans="1:9" x14ac:dyDescent="0.2">
      <c r="A75" s="240">
        <v>102</v>
      </c>
      <c r="B75" s="396">
        <v>1160</v>
      </c>
      <c r="C75" s="396" t="s">
        <v>2023</v>
      </c>
      <c r="D75" s="394">
        <v>8</v>
      </c>
      <c r="E75" s="394">
        <f>B75</f>
        <v>1160</v>
      </c>
      <c r="F75" s="6">
        <v>0</v>
      </c>
      <c r="G75" s="406">
        <v>1</v>
      </c>
      <c r="H75" s="6">
        <v>0</v>
      </c>
      <c r="I75" s="402" t="str">
        <f t="shared" si="7"/>
        <v>1160;8;1160;0;1;0; // TAB #32, Upper 16 Drawbar EG/Perc Mask Bit</v>
      </c>
    </row>
    <row r="76" spans="1:9" x14ac:dyDescent="0.2">
      <c r="A76" s="240">
        <v>103</v>
      </c>
      <c r="B76" s="396">
        <v>1161</v>
      </c>
      <c r="C76" s="396" t="s">
        <v>2024</v>
      </c>
      <c r="D76" s="394">
        <v>8</v>
      </c>
      <c r="E76" s="394">
        <f>E75</f>
        <v>1160</v>
      </c>
      <c r="F76" s="6">
        <v>0</v>
      </c>
      <c r="G76" s="406">
        <v>2</v>
      </c>
      <c r="H76" s="6">
        <v>0</v>
      </c>
      <c r="I76" s="402" t="str">
        <f t="shared" si="7"/>
        <v>1161;8;1160;0;2;0; // TAB #33, Upper 5 1/3 Drawbar EG/Perc Mask Bit</v>
      </c>
    </row>
    <row r="77" spans="1:9" x14ac:dyDescent="0.2">
      <c r="A77" s="240">
        <v>104</v>
      </c>
      <c r="B77" s="396">
        <v>1162</v>
      </c>
      <c r="C77" s="396" t="s">
        <v>2025</v>
      </c>
      <c r="D77" s="394">
        <v>8</v>
      </c>
      <c r="E77" s="394">
        <f t="shared" ref="E77:E86" si="8">E76</f>
        <v>1160</v>
      </c>
      <c r="F77" s="6">
        <v>0</v>
      </c>
      <c r="G77" s="406">
        <v>3</v>
      </c>
      <c r="H77" s="6">
        <v>0</v>
      </c>
      <c r="I77" s="402" t="str">
        <f t="shared" si="7"/>
        <v>1162;8;1160;0;3;0; // TAB #34, Upper 8 Drawbar EG/Perc Mask Bit</v>
      </c>
    </row>
    <row r="78" spans="1:9" x14ac:dyDescent="0.2">
      <c r="A78" s="240">
        <v>105</v>
      </c>
      <c r="B78" s="396">
        <v>1163</v>
      </c>
      <c r="C78" s="396" t="s">
        <v>2026</v>
      </c>
      <c r="D78" s="394">
        <v>8</v>
      </c>
      <c r="E78" s="394">
        <f t="shared" si="8"/>
        <v>1160</v>
      </c>
      <c r="F78" s="6">
        <v>0</v>
      </c>
      <c r="G78" s="406">
        <v>4</v>
      </c>
      <c r="H78" s="6">
        <v>0</v>
      </c>
      <c r="I78" s="402" t="str">
        <f t="shared" si="7"/>
        <v>1163;8;1160;0;4;0; // TAB #35, Upper 4 Drawbar EG/Perc Mask Bit</v>
      </c>
    </row>
    <row r="79" spans="1:9" x14ac:dyDescent="0.2">
      <c r="A79" s="240">
        <v>106</v>
      </c>
      <c r="B79" s="396">
        <v>1164</v>
      </c>
      <c r="C79" s="396" t="s">
        <v>2027</v>
      </c>
      <c r="D79" s="394">
        <v>8</v>
      </c>
      <c r="E79" s="394">
        <f t="shared" si="8"/>
        <v>1160</v>
      </c>
      <c r="F79" s="6">
        <v>0</v>
      </c>
      <c r="G79" s="406">
        <v>5</v>
      </c>
      <c r="H79" s="6">
        <v>0</v>
      </c>
      <c r="I79" s="402" t="str">
        <f t="shared" si="7"/>
        <v>1164;8;1160;0;5;0; // TAB #36, Upper 2 2/3 Drawbar EG/Perc Mask Bit</v>
      </c>
    </row>
    <row r="80" spans="1:9" x14ac:dyDescent="0.2">
      <c r="A80" s="240">
        <v>107</v>
      </c>
      <c r="B80" s="396">
        <v>1165</v>
      </c>
      <c r="C80" s="396" t="s">
        <v>2028</v>
      </c>
      <c r="D80" s="394">
        <v>8</v>
      </c>
      <c r="E80" s="394">
        <f t="shared" si="8"/>
        <v>1160</v>
      </c>
      <c r="F80" s="6">
        <v>0</v>
      </c>
      <c r="G80" s="406">
        <v>6</v>
      </c>
      <c r="H80" s="6">
        <v>0</v>
      </c>
      <c r="I80" s="402" t="str">
        <f t="shared" si="7"/>
        <v>1165;8;1160;0;6;0; // TAB #37, Upper 2 Drawbar EG/Perc Mask Bit</v>
      </c>
    </row>
    <row r="81" spans="1:9" x14ac:dyDescent="0.2">
      <c r="A81" s="240">
        <v>108</v>
      </c>
      <c r="B81" s="396">
        <v>1166</v>
      </c>
      <c r="C81" s="396" t="s">
        <v>2029</v>
      </c>
      <c r="D81" s="394">
        <v>8</v>
      </c>
      <c r="E81" s="394">
        <f t="shared" si="8"/>
        <v>1160</v>
      </c>
      <c r="F81" s="6">
        <v>0</v>
      </c>
      <c r="G81" s="406">
        <v>7</v>
      </c>
      <c r="H81" s="6">
        <v>0</v>
      </c>
      <c r="I81" s="402" t="str">
        <f t="shared" si="7"/>
        <v>1166;8;1160;0;7;0; // TAB #38, Upper 1 3/5 Drawbar EG/Perc Mask Bit</v>
      </c>
    </row>
    <row r="82" spans="1:9" x14ac:dyDescent="0.2">
      <c r="A82" s="240">
        <v>109</v>
      </c>
      <c r="B82" s="396">
        <v>1167</v>
      </c>
      <c r="C82" s="396" t="s">
        <v>2030</v>
      </c>
      <c r="D82" s="394">
        <v>8</v>
      </c>
      <c r="E82" s="394">
        <f t="shared" si="8"/>
        <v>1160</v>
      </c>
      <c r="F82" s="6">
        <v>0</v>
      </c>
      <c r="G82" s="406">
        <v>8</v>
      </c>
      <c r="H82" s="6">
        <v>0</v>
      </c>
      <c r="I82" s="402" t="str">
        <f t="shared" si="7"/>
        <v>1167;8;1160;0;8;0; // TAB #39, Upper 1 1/3 Drawbar EG/Perc Mask Bit</v>
      </c>
    </row>
    <row r="83" spans="1:9" x14ac:dyDescent="0.2">
      <c r="A83" s="240">
        <v>110</v>
      </c>
      <c r="B83" s="396">
        <v>1168</v>
      </c>
      <c r="C83" s="396" t="s">
        <v>2031</v>
      </c>
      <c r="D83" s="394">
        <v>8</v>
      </c>
      <c r="E83" s="394">
        <f t="shared" si="8"/>
        <v>1160</v>
      </c>
      <c r="F83" s="6">
        <v>0</v>
      </c>
      <c r="G83" s="406">
        <v>9</v>
      </c>
      <c r="H83" s="6">
        <v>0</v>
      </c>
      <c r="I83" s="402" t="str">
        <f t="shared" si="7"/>
        <v>1168;8;1160;0;9;0; // TAB #40, Upper 1 Drawbar EG/Perc Mask Bit</v>
      </c>
    </row>
    <row r="84" spans="1:9" x14ac:dyDescent="0.2">
      <c r="A84" s="240">
        <v>111</v>
      </c>
      <c r="B84" s="396">
        <v>1169</v>
      </c>
      <c r="C84" s="396" t="s">
        <v>2032</v>
      </c>
      <c r="D84" s="394">
        <v>8</v>
      </c>
      <c r="E84" s="394">
        <f t="shared" si="8"/>
        <v>1160</v>
      </c>
      <c r="F84" s="6">
        <v>0</v>
      </c>
      <c r="G84" s="406">
        <v>10</v>
      </c>
      <c r="H84" s="6">
        <v>0</v>
      </c>
      <c r="I84" s="402" t="str">
        <f t="shared" si="7"/>
        <v>1169;8;1160;0;10;0; // TAB #41, Upper Mixture Drawbar 10  EG/Perc Mask Bit</v>
      </c>
    </row>
    <row r="85" spans="1:9" x14ac:dyDescent="0.2">
      <c r="A85" s="240">
        <v>112</v>
      </c>
      <c r="B85" s="396">
        <v>1170</v>
      </c>
      <c r="C85" s="396" t="s">
        <v>2033</v>
      </c>
      <c r="D85" s="394">
        <v>8</v>
      </c>
      <c r="E85" s="394">
        <f t="shared" si="8"/>
        <v>1160</v>
      </c>
      <c r="F85" s="6">
        <v>0</v>
      </c>
      <c r="G85" s="406">
        <v>11</v>
      </c>
      <c r="H85" s="6">
        <v>0</v>
      </c>
      <c r="I85" s="402" t="str">
        <f t="shared" si="7"/>
        <v>1170;8;1160;0;11;0; // TAB #42, Upper Mixture Drawbar 11  EG/Perc Mask Bit</v>
      </c>
    </row>
    <row r="86" spans="1:9" x14ac:dyDescent="0.2">
      <c r="A86" s="240">
        <v>113</v>
      </c>
      <c r="B86" s="396">
        <v>1171</v>
      </c>
      <c r="C86" s="396" t="s">
        <v>2034</v>
      </c>
      <c r="D86" s="394">
        <v>8</v>
      </c>
      <c r="E86" s="394">
        <f t="shared" si="8"/>
        <v>1160</v>
      </c>
      <c r="F86" s="6">
        <v>0</v>
      </c>
      <c r="G86" s="406">
        <v>12</v>
      </c>
      <c r="H86" s="6">
        <v>0</v>
      </c>
      <c r="I86" s="402" t="str">
        <f t="shared" si="7"/>
        <v>1171;8;1160;0;12;0; // TAB #43, Upper Mixture Drawbar 12  EG/Perc Mask Bit</v>
      </c>
    </row>
    <row r="87" spans="1:9" x14ac:dyDescent="0.2">
      <c r="A87" s="194">
        <v>9</v>
      </c>
      <c r="B87" s="6">
        <v>1083</v>
      </c>
      <c r="C87" s="6" t="s">
        <v>246</v>
      </c>
      <c r="D87" s="6">
        <v>6</v>
      </c>
      <c r="E87" s="6">
        <f>B87</f>
        <v>1083</v>
      </c>
      <c r="F87" s="6">
        <v>0</v>
      </c>
      <c r="G87" s="6">
        <v>0</v>
      </c>
      <c r="H87" s="6">
        <v>0</v>
      </c>
      <c r="I87" s="402" t="str">
        <f t="shared" si="7"/>
        <v>1083;6;1083;0;0;0; // Lower Volume</v>
      </c>
    </row>
    <row r="88" spans="1:9" x14ac:dyDescent="0.2">
      <c r="A88" s="194">
        <v>12</v>
      </c>
      <c r="B88" s="396">
        <v>1016</v>
      </c>
      <c r="C88" s="396" t="s">
        <v>1954</v>
      </c>
      <c r="D88" s="394">
        <v>10</v>
      </c>
      <c r="E88" s="394">
        <f>B88</f>
        <v>1016</v>
      </c>
      <c r="F88" s="406">
        <v>1</v>
      </c>
      <c r="G88" s="6">
        <v>0</v>
      </c>
      <c r="H88" s="6">
        <v>0</v>
      </c>
      <c r="I88" s="402" t="str">
        <f t="shared" si="7"/>
        <v>1016;10;1016;1;0;0; // DB #16, Lower Drawbar 16</v>
      </c>
    </row>
    <row r="89" spans="1:9" x14ac:dyDescent="0.2">
      <c r="A89" s="194">
        <v>13</v>
      </c>
      <c r="B89" s="396">
        <v>1017</v>
      </c>
      <c r="C89" s="396" t="s">
        <v>1955</v>
      </c>
      <c r="D89" s="394">
        <v>10</v>
      </c>
      <c r="E89" s="394">
        <f>E88</f>
        <v>1016</v>
      </c>
      <c r="F89" s="406">
        <v>2</v>
      </c>
      <c r="G89" s="6">
        <v>0</v>
      </c>
      <c r="H89" s="6">
        <v>0</v>
      </c>
      <c r="I89" s="402" t="str">
        <f t="shared" si="7"/>
        <v>1017;10;1016;2;0;0; // DB #17, Lower Drawbar 5 1/3</v>
      </c>
    </row>
    <row r="90" spans="1:9" x14ac:dyDescent="0.2">
      <c r="A90" s="194">
        <v>14</v>
      </c>
      <c r="B90" s="396">
        <v>1018</v>
      </c>
      <c r="C90" s="396" t="s">
        <v>1956</v>
      </c>
      <c r="D90" s="394">
        <v>10</v>
      </c>
      <c r="E90" s="394">
        <f t="shared" ref="E90:E96" si="9">E89</f>
        <v>1016</v>
      </c>
      <c r="F90" s="406">
        <v>3</v>
      </c>
      <c r="G90" s="6">
        <v>0</v>
      </c>
      <c r="H90" s="6">
        <v>0</v>
      </c>
      <c r="I90" s="402" t="str">
        <f t="shared" si="7"/>
        <v>1018;10;1016;3;0;0; // DB #18, Lower Drawbar 8</v>
      </c>
    </row>
    <row r="91" spans="1:9" x14ac:dyDescent="0.2">
      <c r="A91" s="194">
        <v>15</v>
      </c>
      <c r="B91" s="396">
        <v>1019</v>
      </c>
      <c r="C91" s="396" t="s">
        <v>1957</v>
      </c>
      <c r="D91" s="394">
        <v>10</v>
      </c>
      <c r="E91" s="394">
        <f t="shared" si="9"/>
        <v>1016</v>
      </c>
      <c r="F91" s="406">
        <v>4</v>
      </c>
      <c r="G91" s="6">
        <v>0</v>
      </c>
      <c r="H91" s="6">
        <v>0</v>
      </c>
      <c r="I91" s="402" t="str">
        <f t="shared" si="7"/>
        <v>1019;10;1016;4;0;0; // DB #19, Lower Drawbar 4</v>
      </c>
    </row>
    <row r="92" spans="1:9" x14ac:dyDescent="0.2">
      <c r="A92" s="194">
        <v>16</v>
      </c>
      <c r="B92" s="396">
        <v>1020</v>
      </c>
      <c r="C92" s="396" t="s">
        <v>1958</v>
      </c>
      <c r="D92" s="394">
        <v>10</v>
      </c>
      <c r="E92" s="394">
        <f t="shared" si="9"/>
        <v>1016</v>
      </c>
      <c r="F92" s="406">
        <v>5</v>
      </c>
      <c r="G92" s="6">
        <v>0</v>
      </c>
      <c r="H92" s="6">
        <v>0</v>
      </c>
      <c r="I92" s="402" t="str">
        <f t="shared" si="7"/>
        <v>1020;10;1016;5;0;0; // DB #20, Lower Drawbar 2 2/3</v>
      </c>
    </row>
    <row r="93" spans="1:9" x14ac:dyDescent="0.2">
      <c r="A93" s="194">
        <v>17</v>
      </c>
      <c r="B93" s="396">
        <v>1021</v>
      </c>
      <c r="C93" s="396" t="s">
        <v>1959</v>
      </c>
      <c r="D93" s="394">
        <v>10</v>
      </c>
      <c r="E93" s="394">
        <f t="shared" si="9"/>
        <v>1016</v>
      </c>
      <c r="F93" s="406">
        <v>6</v>
      </c>
      <c r="G93" s="6">
        <v>0</v>
      </c>
      <c r="H93" s="6">
        <v>0</v>
      </c>
      <c r="I93" s="402" t="str">
        <f t="shared" si="7"/>
        <v>1021;10;1016;6;0;0; // DB #21, Lower Drawbar 2</v>
      </c>
    </row>
    <row r="94" spans="1:9" x14ac:dyDescent="0.2">
      <c r="A94" s="194">
        <v>18</v>
      </c>
      <c r="B94" s="396">
        <v>1022</v>
      </c>
      <c r="C94" s="396" t="s">
        <v>1960</v>
      </c>
      <c r="D94" s="394">
        <v>10</v>
      </c>
      <c r="E94" s="394">
        <f t="shared" si="9"/>
        <v>1016</v>
      </c>
      <c r="F94" s="406">
        <v>7</v>
      </c>
      <c r="G94" s="6">
        <v>0</v>
      </c>
      <c r="H94" s="6">
        <v>0</v>
      </c>
      <c r="I94" s="402" t="str">
        <f t="shared" si="7"/>
        <v>1022;10;1016;7;0;0; // DB #22, Lower Drawbar 1 3/5</v>
      </c>
    </row>
    <row r="95" spans="1:9" x14ac:dyDescent="0.2">
      <c r="A95" s="194">
        <v>19</v>
      </c>
      <c r="B95" s="396">
        <v>1023</v>
      </c>
      <c r="C95" s="396" t="s">
        <v>1961</v>
      </c>
      <c r="D95" s="394">
        <v>10</v>
      </c>
      <c r="E95" s="394">
        <f t="shared" si="9"/>
        <v>1016</v>
      </c>
      <c r="F95" s="406">
        <v>8</v>
      </c>
      <c r="G95" s="6">
        <v>0</v>
      </c>
      <c r="H95" s="6">
        <v>0</v>
      </c>
      <c r="I95" s="402" t="str">
        <f t="shared" si="7"/>
        <v>1023;10;1016;8;0;0; // DB #23, Lower Drawbar 1 1/3</v>
      </c>
    </row>
    <row r="96" spans="1:9" x14ac:dyDescent="0.2">
      <c r="A96" s="194">
        <v>20</v>
      </c>
      <c r="B96" s="396">
        <v>1024</v>
      </c>
      <c r="C96" s="396" t="s">
        <v>1962</v>
      </c>
      <c r="D96" s="394">
        <v>10</v>
      </c>
      <c r="E96" s="394">
        <f t="shared" si="9"/>
        <v>1016</v>
      </c>
      <c r="F96" s="406">
        <v>9</v>
      </c>
      <c r="G96" s="6">
        <v>0</v>
      </c>
      <c r="H96" s="6">
        <v>0</v>
      </c>
      <c r="I96" s="402" t="str">
        <f t="shared" si="7"/>
        <v>1024;10;1016;9;0;0; // DB #24, Lower Drawbar 1</v>
      </c>
    </row>
    <row r="97" spans="1:9" x14ac:dyDescent="0.2">
      <c r="A97" s="194">
        <v>21</v>
      </c>
      <c r="B97" s="396">
        <v>1025</v>
      </c>
      <c r="C97" s="396" t="s">
        <v>1963</v>
      </c>
      <c r="D97" s="394">
        <v>10</v>
      </c>
      <c r="E97" s="394">
        <f>B97</f>
        <v>1025</v>
      </c>
      <c r="F97" s="406">
        <v>1</v>
      </c>
      <c r="G97" s="6">
        <v>0</v>
      </c>
      <c r="H97" s="6">
        <v>0</v>
      </c>
      <c r="I97" s="402" t="str">
        <f t="shared" si="7"/>
        <v>1025;10;1025;1;0;0; // DB #25, Lower Mixture Drawbar 10</v>
      </c>
    </row>
    <row r="98" spans="1:9" x14ac:dyDescent="0.2">
      <c r="A98" s="194">
        <v>22</v>
      </c>
      <c r="B98" s="396">
        <v>1026</v>
      </c>
      <c r="C98" s="396" t="s">
        <v>1964</v>
      </c>
      <c r="D98" s="394">
        <v>10</v>
      </c>
      <c r="E98" s="394">
        <f>E97</f>
        <v>1025</v>
      </c>
      <c r="F98" s="406">
        <v>2</v>
      </c>
      <c r="G98" s="6">
        <v>0</v>
      </c>
      <c r="H98" s="6">
        <v>0</v>
      </c>
      <c r="I98" s="402" t="str">
        <f t="shared" si="7"/>
        <v>1026;10;1025;2;0;0; // DB #26, Lower Mixture Drawbar 11</v>
      </c>
    </row>
    <row r="99" spans="1:9" x14ac:dyDescent="0.2">
      <c r="A99" s="194">
        <v>23</v>
      </c>
      <c r="B99" s="396">
        <v>1027</v>
      </c>
      <c r="C99" s="396" t="s">
        <v>1965</v>
      </c>
      <c r="D99" s="394">
        <v>10</v>
      </c>
      <c r="E99" s="394">
        <f>E98</f>
        <v>1025</v>
      </c>
      <c r="F99" s="406">
        <v>3</v>
      </c>
      <c r="G99" s="6">
        <v>0</v>
      </c>
      <c r="H99" s="6">
        <v>0</v>
      </c>
      <c r="I99" s="402" t="str">
        <f t="shared" si="7"/>
        <v>1027;10;1025;3;0;0; // DB #27, Lower Mixture Drawbar 12</v>
      </c>
    </row>
    <row r="100" spans="1:9" x14ac:dyDescent="0.2">
      <c r="A100" s="194">
        <v>25</v>
      </c>
      <c r="B100" s="6">
        <v>1056</v>
      </c>
      <c r="C100" s="6" t="s">
        <v>1966</v>
      </c>
      <c r="D100" s="394">
        <v>6</v>
      </c>
      <c r="E100" s="394">
        <f>B100</f>
        <v>1056</v>
      </c>
      <c r="F100" s="6">
        <v>0</v>
      </c>
      <c r="G100" s="6">
        <v>0</v>
      </c>
      <c r="H100" s="6">
        <v>0</v>
      </c>
      <c r="I100" s="402" t="str">
        <f t="shared" si="7"/>
        <v>1056;6;1056;0;0;0; // DB #56, Lower Attack</v>
      </c>
    </row>
    <row r="101" spans="1:9" x14ac:dyDescent="0.2">
      <c r="A101" s="194">
        <v>26</v>
      </c>
      <c r="B101" s="6">
        <v>1057</v>
      </c>
      <c r="C101" s="6" t="s">
        <v>1967</v>
      </c>
      <c r="D101" s="394">
        <v>6</v>
      </c>
      <c r="E101" s="394">
        <f t="shared" ref="E101:E163" si="10">B101</f>
        <v>1057</v>
      </c>
      <c r="F101" s="6">
        <v>0</v>
      </c>
      <c r="G101" s="6">
        <v>0</v>
      </c>
      <c r="H101" s="6">
        <v>0</v>
      </c>
      <c r="I101" s="402" t="str">
        <f t="shared" si="7"/>
        <v>1057;6;1057;0;0;0; // DB #57, Lower Decay</v>
      </c>
    </row>
    <row r="102" spans="1:9" x14ac:dyDescent="0.2">
      <c r="A102" s="194">
        <v>27</v>
      </c>
      <c r="B102" s="6">
        <v>1058</v>
      </c>
      <c r="C102" s="6" t="s">
        <v>1968</v>
      </c>
      <c r="D102" s="394">
        <v>6</v>
      </c>
      <c r="E102" s="394">
        <f t="shared" si="10"/>
        <v>1058</v>
      </c>
      <c r="F102" s="6">
        <v>0</v>
      </c>
      <c r="G102" s="6">
        <v>0</v>
      </c>
      <c r="H102" s="6">
        <v>0</v>
      </c>
      <c r="I102" s="402" t="str">
        <f t="shared" si="7"/>
        <v>1058;6;1058;0;0;0; // DB #58, Lower Sustain</v>
      </c>
    </row>
    <row r="103" spans="1:9" x14ac:dyDescent="0.2">
      <c r="A103" s="194">
        <v>28</v>
      </c>
      <c r="B103" s="6">
        <v>1059</v>
      </c>
      <c r="C103" s="6" t="s">
        <v>1969</v>
      </c>
      <c r="D103" s="394">
        <v>6</v>
      </c>
      <c r="E103" s="394">
        <f t="shared" si="10"/>
        <v>1059</v>
      </c>
      <c r="F103" s="6">
        <v>0</v>
      </c>
      <c r="G103" s="6">
        <v>0</v>
      </c>
      <c r="H103" s="6">
        <v>0</v>
      </c>
      <c r="I103" s="402" t="str">
        <f t="shared" si="7"/>
        <v>1059;6;1059;0;0;0; // DB #59, Lower Release</v>
      </c>
    </row>
    <row r="104" spans="1:9" x14ac:dyDescent="0.2">
      <c r="A104" s="194">
        <v>29</v>
      </c>
      <c r="B104" s="6">
        <v>1060</v>
      </c>
      <c r="C104" s="6" t="s">
        <v>1970</v>
      </c>
      <c r="D104" s="394">
        <v>6</v>
      </c>
      <c r="E104" s="394">
        <f t="shared" si="10"/>
        <v>1060</v>
      </c>
      <c r="F104" s="6">
        <v>0</v>
      </c>
      <c r="G104" s="6">
        <v>0</v>
      </c>
      <c r="H104" s="6">
        <v>0</v>
      </c>
      <c r="I104" s="402" t="str">
        <f t="shared" si="7"/>
        <v>1060;6;1060;0;0;0; // DB #60, Lower ADSR Harmonic Decay</v>
      </c>
    </row>
    <row r="105" spans="1:9" x14ac:dyDescent="0.2">
      <c r="A105" s="194">
        <v>33</v>
      </c>
      <c r="B105" s="396">
        <v>1232</v>
      </c>
      <c r="C105" s="396" t="s">
        <v>1367</v>
      </c>
      <c r="D105" s="394">
        <v>6</v>
      </c>
      <c r="E105" s="394">
        <f t="shared" si="10"/>
        <v>1232</v>
      </c>
      <c r="F105" s="6">
        <v>0</v>
      </c>
      <c r="G105" s="6">
        <v>0</v>
      </c>
      <c r="H105" s="6">
        <v>0</v>
      </c>
      <c r="I105" s="402" t="str">
        <f t="shared" si="7"/>
        <v>1232;6;1232;0;0;0; // Lower GM Layer 1 Voice</v>
      </c>
    </row>
    <row r="106" spans="1:9" x14ac:dyDescent="0.2">
      <c r="A106" s="194">
        <v>34</v>
      </c>
      <c r="B106" s="396">
        <v>1233</v>
      </c>
      <c r="C106" s="396" t="s">
        <v>1370</v>
      </c>
      <c r="D106" s="394">
        <v>6</v>
      </c>
      <c r="E106" s="394">
        <f t="shared" si="10"/>
        <v>1233</v>
      </c>
      <c r="F106" s="6">
        <v>0</v>
      </c>
      <c r="G106" s="6">
        <v>0</v>
      </c>
      <c r="H106" s="6">
        <v>0</v>
      </c>
      <c r="I106" s="402" t="str">
        <f t="shared" si="7"/>
        <v>1233;6;1233;0;0;0; // Lower GM Layer 1 Level</v>
      </c>
    </row>
    <row r="107" spans="1:9" x14ac:dyDescent="0.2">
      <c r="A107" s="194">
        <v>35</v>
      </c>
      <c r="B107" s="396">
        <v>1234</v>
      </c>
      <c r="C107" s="396" t="s">
        <v>1378</v>
      </c>
      <c r="D107" s="394">
        <v>6</v>
      </c>
      <c r="E107" s="394">
        <f t="shared" si="10"/>
        <v>1234</v>
      </c>
      <c r="F107" s="6">
        <v>0</v>
      </c>
      <c r="G107" s="6">
        <v>0</v>
      </c>
      <c r="H107" s="395">
        <v>5</v>
      </c>
      <c r="I107" s="402" t="str">
        <f t="shared" si="7"/>
        <v>1234;6;1234;0;0;5; // Lower GM Layer 1 Harmonic</v>
      </c>
    </row>
    <row r="108" spans="1:9" x14ac:dyDescent="0.2">
      <c r="A108" s="194">
        <v>36</v>
      </c>
      <c r="B108" s="396">
        <v>1235</v>
      </c>
      <c r="C108" s="396" t="s">
        <v>1368</v>
      </c>
      <c r="D108" s="394">
        <v>6</v>
      </c>
      <c r="E108" s="394">
        <f t="shared" si="10"/>
        <v>1235</v>
      </c>
      <c r="F108" s="6">
        <v>0</v>
      </c>
      <c r="G108" s="6">
        <v>0</v>
      </c>
      <c r="H108" s="6">
        <v>0</v>
      </c>
      <c r="I108" s="402" t="str">
        <f t="shared" si="7"/>
        <v>1235;6;1235;0;0;0; // Lower GM Layer 2 Voice</v>
      </c>
    </row>
    <row r="109" spans="1:9" x14ac:dyDescent="0.2">
      <c r="A109" s="194">
        <v>37</v>
      </c>
      <c r="B109" s="396">
        <v>1236</v>
      </c>
      <c r="C109" s="396" t="s">
        <v>1369</v>
      </c>
      <c r="D109" s="394">
        <v>6</v>
      </c>
      <c r="E109" s="394">
        <f t="shared" si="10"/>
        <v>1236</v>
      </c>
      <c r="F109" s="6">
        <v>0</v>
      </c>
      <c r="G109" s="6">
        <v>0</v>
      </c>
      <c r="H109" s="6">
        <v>0</v>
      </c>
      <c r="I109" s="402" t="str">
        <f t="shared" si="7"/>
        <v>1236;6;1236;0;0;0; // Lower GM Layer 2 Level</v>
      </c>
    </row>
    <row r="110" spans="1:9" x14ac:dyDescent="0.2">
      <c r="A110" s="194">
        <v>38</v>
      </c>
      <c r="B110" s="396">
        <v>1237</v>
      </c>
      <c r="C110" s="396" t="s">
        <v>1379</v>
      </c>
      <c r="D110" s="394">
        <v>6</v>
      </c>
      <c r="E110" s="394">
        <f t="shared" si="10"/>
        <v>1237</v>
      </c>
      <c r="F110" s="6">
        <v>0</v>
      </c>
      <c r="G110" s="6">
        <v>0</v>
      </c>
      <c r="H110" s="395">
        <v>5</v>
      </c>
      <c r="I110" s="402" t="str">
        <f t="shared" si="7"/>
        <v>1237;6;1237;0;0;5; // Lower GM Layer 2 Harmonic</v>
      </c>
    </row>
    <row r="111" spans="1:9" x14ac:dyDescent="0.2">
      <c r="A111" s="194">
        <v>39</v>
      </c>
      <c r="B111" s="396">
        <v>1238</v>
      </c>
      <c r="C111" s="396" t="s">
        <v>1380</v>
      </c>
      <c r="D111" s="394">
        <v>6</v>
      </c>
      <c r="E111" s="394">
        <f t="shared" si="10"/>
        <v>1238</v>
      </c>
      <c r="F111" s="6">
        <v>0</v>
      </c>
      <c r="G111" s="6">
        <v>0</v>
      </c>
      <c r="H111" s="6">
        <v>0</v>
      </c>
      <c r="I111" s="402" t="str">
        <f t="shared" si="7"/>
        <v>1238;6;1238;0;0;0; // Lower GM Layer 2 Detune</v>
      </c>
    </row>
    <row r="112" spans="1:9" x14ac:dyDescent="0.2">
      <c r="A112" s="194">
        <v>41</v>
      </c>
      <c r="B112" s="6">
        <v>1086</v>
      </c>
      <c r="C112" s="6" t="s">
        <v>1242</v>
      </c>
      <c r="D112" s="394">
        <v>6</v>
      </c>
      <c r="E112" s="394">
        <f t="shared" si="10"/>
        <v>1086</v>
      </c>
      <c r="F112" s="6">
        <v>0</v>
      </c>
      <c r="G112" s="6">
        <v>0</v>
      </c>
      <c r="H112" s="6">
        <v>0</v>
      </c>
      <c r="I112" s="402" t="str">
        <f t="shared" si="7"/>
        <v>1086;6;1086;0;0;0; // Overall Reverb</v>
      </c>
    </row>
    <row r="113" spans="1:9" x14ac:dyDescent="0.2">
      <c r="A113" s="194">
        <v>42</v>
      </c>
      <c r="B113" s="6">
        <v>1087</v>
      </c>
      <c r="C113" s="6" t="s">
        <v>1342</v>
      </c>
      <c r="D113" s="394">
        <v>6</v>
      </c>
      <c r="E113" s="394">
        <f t="shared" si="10"/>
        <v>1087</v>
      </c>
      <c r="F113" s="6">
        <v>0</v>
      </c>
      <c r="G113" s="6">
        <v>0</v>
      </c>
      <c r="H113" s="6">
        <v>0</v>
      </c>
      <c r="I113" s="402" t="str">
        <f t="shared" si="7"/>
        <v>1087;6;1087;0;0;0; // AO28 Tone Pot</v>
      </c>
    </row>
    <row r="114" spans="1:9" x14ac:dyDescent="0.2">
      <c r="A114" s="194">
        <v>43</v>
      </c>
      <c r="B114" s="6">
        <v>1088</v>
      </c>
      <c r="C114" s="6" t="s">
        <v>1343</v>
      </c>
      <c r="D114" s="394">
        <v>6</v>
      </c>
      <c r="E114" s="394">
        <f t="shared" si="10"/>
        <v>1088</v>
      </c>
      <c r="F114" s="6">
        <v>0</v>
      </c>
      <c r="G114" s="6">
        <v>0</v>
      </c>
      <c r="H114" s="6">
        <v>0</v>
      </c>
      <c r="I114" s="402" t="str">
        <f t="shared" si="7"/>
        <v>1088;6;1088;0;0;0; // AO28 Trim Cap Swell</v>
      </c>
    </row>
    <row r="115" spans="1:9" x14ac:dyDescent="0.2">
      <c r="A115" s="194">
        <v>44</v>
      </c>
      <c r="B115" s="6">
        <v>1089</v>
      </c>
      <c r="C115" s="6" t="s">
        <v>1344</v>
      </c>
      <c r="D115" s="394">
        <v>6</v>
      </c>
      <c r="E115" s="394">
        <f t="shared" si="10"/>
        <v>1089</v>
      </c>
      <c r="F115" s="6">
        <v>0</v>
      </c>
      <c r="G115" s="6">
        <v>0</v>
      </c>
      <c r="H115" s="6">
        <v>0</v>
      </c>
      <c r="I115" s="402" t="str">
        <f t="shared" si="7"/>
        <v>1089;6;1089;0;0;0; // AO28 Minimal Swell Volume</v>
      </c>
    </row>
    <row r="116" spans="1:9" x14ac:dyDescent="0.2">
      <c r="A116" s="194">
        <v>45</v>
      </c>
      <c r="B116" s="6">
        <v>1090</v>
      </c>
      <c r="C116" s="6" t="s">
        <v>1757</v>
      </c>
      <c r="D116" s="394">
        <v>6</v>
      </c>
      <c r="E116" s="394">
        <f t="shared" si="10"/>
        <v>1090</v>
      </c>
      <c r="F116" s="6">
        <v>0</v>
      </c>
      <c r="G116" s="6">
        <v>0</v>
      </c>
      <c r="H116" s="6">
        <v>0</v>
      </c>
      <c r="I116" s="402" t="str">
        <f t="shared" si="7"/>
        <v>1090;6;1090;0;0;0; // AO28 Tube Age (Triode k2)</v>
      </c>
    </row>
    <row r="117" spans="1:9" x14ac:dyDescent="0.2">
      <c r="A117" s="194">
        <v>47</v>
      </c>
      <c r="B117" s="396">
        <v>1112</v>
      </c>
      <c r="C117" s="396" t="s">
        <v>1504</v>
      </c>
      <c r="D117" s="394">
        <v>6</v>
      </c>
      <c r="E117" s="394">
        <f t="shared" si="10"/>
        <v>1112</v>
      </c>
      <c r="F117" s="6">
        <v>0</v>
      </c>
      <c r="G117" s="6">
        <v>0</v>
      </c>
      <c r="H117" s="6">
        <v>0</v>
      </c>
      <c r="I117" s="402" t="str">
        <f t="shared" si="7"/>
        <v>1112;6;1112;0;0;0; // Equ Bass Control</v>
      </c>
    </row>
    <row r="118" spans="1:9" x14ac:dyDescent="0.2">
      <c r="A118" s="194">
        <v>48</v>
      </c>
      <c r="B118" s="396">
        <v>1113</v>
      </c>
      <c r="C118" s="396" t="s">
        <v>1510</v>
      </c>
      <c r="D118" s="394">
        <v>6</v>
      </c>
      <c r="E118" s="394">
        <f t="shared" si="10"/>
        <v>1113</v>
      </c>
      <c r="F118" s="6">
        <v>0</v>
      </c>
      <c r="G118" s="6">
        <v>0</v>
      </c>
      <c r="H118" s="6">
        <v>0</v>
      </c>
      <c r="I118" s="402" t="str">
        <f t="shared" si="7"/>
        <v>1113;6;1113;0;0;0; // Equ Bass Center Frequ 32..2000Hz</v>
      </c>
    </row>
    <row r="119" spans="1:9" x14ac:dyDescent="0.2">
      <c r="A119" s="194">
        <v>49</v>
      </c>
      <c r="B119" s="396">
        <v>1114</v>
      </c>
      <c r="C119" s="396" t="s">
        <v>1493</v>
      </c>
      <c r="D119" s="394">
        <v>6</v>
      </c>
      <c r="E119" s="394">
        <f t="shared" si="10"/>
        <v>1114</v>
      </c>
      <c r="F119" s="6">
        <v>0</v>
      </c>
      <c r="G119" s="6">
        <v>0</v>
      </c>
      <c r="H119" s="6">
        <v>0</v>
      </c>
      <c r="I119" s="402" t="str">
        <f t="shared" si="7"/>
        <v>1114;6;1114;0;0;0; // Equ Bass Peak/Q 0,3..1,5</v>
      </c>
    </row>
    <row r="120" spans="1:9" x14ac:dyDescent="0.2">
      <c r="A120" s="194">
        <v>50</v>
      </c>
      <c r="B120" s="396">
        <v>1115</v>
      </c>
      <c r="C120" s="396" t="s">
        <v>1494</v>
      </c>
      <c r="D120" s="394">
        <v>6</v>
      </c>
      <c r="E120" s="394">
        <f t="shared" si="10"/>
        <v>1115</v>
      </c>
      <c r="F120" s="6">
        <v>0</v>
      </c>
      <c r="G120" s="6">
        <v>0</v>
      </c>
      <c r="H120" s="6">
        <v>0</v>
      </c>
      <c r="I120" s="402" t="str">
        <f t="shared" si="7"/>
        <v>1115;6;1115;0;0;0; // Equ Mid Control</v>
      </c>
    </row>
    <row r="121" spans="1:9" x14ac:dyDescent="0.2">
      <c r="A121" s="194">
        <v>51</v>
      </c>
      <c r="B121" s="396">
        <v>1116</v>
      </c>
      <c r="C121" s="396" t="s">
        <v>1495</v>
      </c>
      <c r="D121" s="394">
        <v>6</v>
      </c>
      <c r="E121" s="394">
        <f t="shared" si="10"/>
        <v>1116</v>
      </c>
      <c r="F121" s="6">
        <v>0</v>
      </c>
      <c r="G121" s="6">
        <v>0</v>
      </c>
      <c r="H121" s="6">
        <v>0</v>
      </c>
      <c r="I121" s="402" t="str">
        <f t="shared" si="7"/>
        <v>1116;6;1116;0;0;0; // Equ Mid Center Frequ 125..4000Hz</v>
      </c>
    </row>
    <row r="122" spans="1:9" x14ac:dyDescent="0.2">
      <c r="A122" s="194">
        <v>52</v>
      </c>
      <c r="B122" s="396">
        <v>1117</v>
      </c>
      <c r="C122" s="396" t="s">
        <v>1317</v>
      </c>
      <c r="D122" s="394">
        <v>6</v>
      </c>
      <c r="E122" s="394">
        <f t="shared" si="10"/>
        <v>1117</v>
      </c>
      <c r="F122" s="6">
        <v>0</v>
      </c>
      <c r="G122" s="6">
        <v>0</v>
      </c>
      <c r="H122" s="6">
        <v>0</v>
      </c>
      <c r="I122" s="402" t="str">
        <f t="shared" si="7"/>
        <v>1117;6;1117;0;0;0; // Equ Mid Peak/Q 0,3..1,5</v>
      </c>
    </row>
    <row r="123" spans="1:9" x14ac:dyDescent="0.2">
      <c r="A123" s="194">
        <v>53</v>
      </c>
      <c r="B123" s="396">
        <v>1118</v>
      </c>
      <c r="C123" s="396" t="s">
        <v>1332</v>
      </c>
      <c r="D123" s="394">
        <v>6</v>
      </c>
      <c r="E123" s="394">
        <f t="shared" si="10"/>
        <v>1118</v>
      </c>
      <c r="F123" s="6">
        <v>0</v>
      </c>
      <c r="G123" s="6">
        <v>0</v>
      </c>
      <c r="H123" s="6">
        <v>0</v>
      </c>
      <c r="I123" s="402" t="str">
        <f t="shared" si="7"/>
        <v>1118;6;1118;0;0;0; // Equ Treble Control</v>
      </c>
    </row>
    <row r="124" spans="1:9" x14ac:dyDescent="0.2">
      <c r="A124" s="194">
        <v>54</v>
      </c>
      <c r="B124" s="396">
        <v>1119</v>
      </c>
      <c r="C124" s="396" t="s">
        <v>1513</v>
      </c>
      <c r="D124" s="394">
        <v>6</v>
      </c>
      <c r="E124" s="394">
        <f t="shared" si="10"/>
        <v>1119</v>
      </c>
      <c r="F124" s="6">
        <v>0</v>
      </c>
      <c r="G124" s="6">
        <v>0</v>
      </c>
      <c r="H124" s="6">
        <v>0</v>
      </c>
      <c r="I124" s="402" t="str">
        <f t="shared" si="7"/>
        <v>1119;6;1119;0;0;0; // Equ Treble Center Frequ 500..8500Hz</v>
      </c>
    </row>
    <row r="125" spans="1:9" x14ac:dyDescent="0.2">
      <c r="A125" s="194">
        <v>55</v>
      </c>
      <c r="B125" s="396">
        <v>1120</v>
      </c>
      <c r="C125" s="396" t="s">
        <v>1492</v>
      </c>
      <c r="D125" s="394">
        <v>6</v>
      </c>
      <c r="E125" s="394">
        <f t="shared" si="10"/>
        <v>1120</v>
      </c>
      <c r="F125" s="6">
        <v>0</v>
      </c>
      <c r="G125" s="6">
        <v>0</v>
      </c>
      <c r="H125" s="6">
        <v>0</v>
      </c>
      <c r="I125" s="402" t="str">
        <f t="shared" si="7"/>
        <v>1120;6;1120;0;0;0; // Equ Treble Peak/Q 0,3..1,5</v>
      </c>
    </row>
    <row r="126" spans="1:9" x14ac:dyDescent="0.2">
      <c r="A126" s="194">
        <v>56</v>
      </c>
      <c r="B126" s="396">
        <v>1121</v>
      </c>
      <c r="C126" s="396" t="s">
        <v>1511</v>
      </c>
      <c r="D126" s="6">
        <v>4</v>
      </c>
      <c r="E126" s="394">
        <f t="shared" si="10"/>
        <v>1121</v>
      </c>
      <c r="F126" s="6">
        <v>0</v>
      </c>
      <c r="G126" s="6">
        <v>0</v>
      </c>
      <c r="H126" s="6">
        <v>0</v>
      </c>
      <c r="I126" s="402" t="str">
        <f t="shared" si="7"/>
        <v>1121;4;1121;0;0;0; // Equ Full Parametric Enable</v>
      </c>
    </row>
    <row r="127" spans="1:9" x14ac:dyDescent="0.2">
      <c r="A127" s="194">
        <v>72</v>
      </c>
      <c r="B127" s="6">
        <v>1353</v>
      </c>
      <c r="C127" s="6" t="s">
        <v>513</v>
      </c>
      <c r="D127" s="6">
        <v>6</v>
      </c>
      <c r="E127" s="394">
        <f t="shared" si="10"/>
        <v>1353</v>
      </c>
      <c r="F127" s="6">
        <v>0</v>
      </c>
      <c r="G127" s="6">
        <v>0</v>
      </c>
      <c r="H127" s="6">
        <v>0</v>
      </c>
      <c r="I127" s="402" t="str">
        <f t="shared" si="7"/>
        <v>1353;6;1353;0;0;0; // Keyboard Split Point if ON</v>
      </c>
    </row>
    <row r="128" spans="1:9" x14ac:dyDescent="0.2">
      <c r="A128" s="194">
        <v>73</v>
      </c>
      <c r="B128" s="6">
        <v>1354</v>
      </c>
      <c r="C128" s="6" t="s">
        <v>514</v>
      </c>
      <c r="D128" s="6">
        <v>6</v>
      </c>
      <c r="E128" s="394">
        <f t="shared" si="10"/>
        <v>1354</v>
      </c>
      <c r="F128" s="6">
        <v>0</v>
      </c>
      <c r="G128" s="6">
        <v>0</v>
      </c>
      <c r="H128" s="6">
        <v>0</v>
      </c>
      <c r="I128" s="402" t="str">
        <f t="shared" si="7"/>
        <v>1354;6;1354;0;0;0; // Keyboard Split Mode</v>
      </c>
    </row>
    <row r="129" spans="1:9" x14ac:dyDescent="0.2">
      <c r="A129" s="194">
        <v>74</v>
      </c>
      <c r="B129" s="6">
        <v>1355</v>
      </c>
      <c r="C129" s="6" t="s">
        <v>1320</v>
      </c>
      <c r="D129" s="6">
        <v>6</v>
      </c>
      <c r="E129" s="394">
        <f t="shared" si="10"/>
        <v>1355</v>
      </c>
      <c r="F129" s="6">
        <v>0</v>
      </c>
      <c r="G129" s="6">
        <v>0</v>
      </c>
      <c r="H129" s="6">
        <v>0</v>
      </c>
      <c r="I129" s="402" t="str">
        <f t="shared" si="7"/>
        <v>1355;6;1355;0;0;0; // Keyboard Transpose</v>
      </c>
    </row>
    <row r="130" spans="1:9" x14ac:dyDescent="0.2">
      <c r="A130" s="194">
        <v>77</v>
      </c>
      <c r="B130" s="6">
        <v>1358</v>
      </c>
      <c r="C130" s="6" t="s">
        <v>518</v>
      </c>
      <c r="D130" s="6">
        <v>7</v>
      </c>
      <c r="E130" s="394">
        <f t="shared" si="10"/>
        <v>1358</v>
      </c>
      <c r="F130" s="6">
        <v>0</v>
      </c>
      <c r="G130" s="6">
        <v>0</v>
      </c>
      <c r="H130" s="6">
        <v>0</v>
      </c>
      <c r="I130" s="402" t="str">
        <f t="shared" si="7"/>
        <v>1358;7;1358;0;0;0; // Drawbar 16' Foldback Mode</v>
      </c>
    </row>
    <row r="131" spans="1:9" x14ac:dyDescent="0.2">
      <c r="A131" s="194">
        <v>78</v>
      </c>
      <c r="B131" s="6">
        <v>1359</v>
      </c>
      <c r="C131" s="6" t="s">
        <v>519</v>
      </c>
      <c r="D131" s="6">
        <v>4</v>
      </c>
      <c r="E131" s="394">
        <f t="shared" si="10"/>
        <v>1359</v>
      </c>
      <c r="F131" s="6">
        <v>0</v>
      </c>
      <c r="G131" s="6">
        <v>0</v>
      </c>
      <c r="H131" s="6">
        <v>0</v>
      </c>
      <c r="I131" s="402" t="str">
        <f t="shared" si="7"/>
        <v>1359;4;1359;0;0;0; // Higher Foldback</v>
      </c>
    </row>
    <row r="132" spans="1:9" x14ac:dyDescent="0.2">
      <c r="A132" s="194">
        <v>79</v>
      </c>
      <c r="B132" s="6">
        <v>1360</v>
      </c>
      <c r="C132" s="6" t="s">
        <v>520</v>
      </c>
      <c r="D132" s="6">
        <v>6</v>
      </c>
      <c r="E132" s="394">
        <f t="shared" si="10"/>
        <v>1360</v>
      </c>
      <c r="F132" s="6">
        <v>0</v>
      </c>
      <c r="G132" s="6">
        <v>0</v>
      </c>
      <c r="H132" s="6">
        <v>0</v>
      </c>
      <c r="I132" s="402" t="str">
        <f t="shared" ref="I132:I195" si="11">CONCATENATE(B132,";",D132,";",E132,";",F132,";",G132,";",H132,"; // ",C132)</f>
        <v>1360;6;1360;0;0;0; // Contact Spring Flex</v>
      </c>
    </row>
    <row r="133" spans="1:9" x14ac:dyDescent="0.2">
      <c r="A133" s="194">
        <v>80</v>
      </c>
      <c r="B133" s="6">
        <v>1361</v>
      </c>
      <c r="C133" s="6" t="s">
        <v>521</v>
      </c>
      <c r="D133" s="6">
        <v>6</v>
      </c>
      <c r="E133" s="394">
        <f t="shared" si="10"/>
        <v>1361</v>
      </c>
      <c r="F133" s="6">
        <v>0</v>
      </c>
      <c r="G133" s="6">
        <v>0</v>
      </c>
      <c r="H133" s="6">
        <v>0</v>
      </c>
      <c r="I133" s="402" t="str">
        <f t="shared" si="11"/>
        <v>1361;6;1361;0;0;0; // Contact Spring Damping</v>
      </c>
    </row>
    <row r="134" spans="1:9" x14ac:dyDescent="0.2">
      <c r="A134" s="194">
        <v>82</v>
      </c>
      <c r="B134" s="396">
        <v>1384</v>
      </c>
      <c r="C134" s="396" t="s">
        <v>403</v>
      </c>
      <c r="D134" s="6">
        <v>7</v>
      </c>
      <c r="E134" s="394">
        <f t="shared" si="10"/>
        <v>1384</v>
      </c>
      <c r="F134" s="6">
        <v>0</v>
      </c>
      <c r="G134" s="6">
        <v>0</v>
      </c>
      <c r="H134" s="6">
        <v>0</v>
      </c>
      <c r="I134" s="402" t="str">
        <f t="shared" si="11"/>
        <v>1384;7;1384;0;0;0; // Preamp Swell Type</v>
      </c>
    </row>
    <row r="135" spans="1:9" x14ac:dyDescent="0.2">
      <c r="A135" s="194">
        <v>83</v>
      </c>
      <c r="B135" s="396">
        <v>1385</v>
      </c>
      <c r="C135" s="396" t="s">
        <v>531</v>
      </c>
      <c r="D135" s="6">
        <v>7</v>
      </c>
      <c r="E135" s="394">
        <f t="shared" si="10"/>
        <v>1385</v>
      </c>
      <c r="F135" s="6">
        <v>0</v>
      </c>
      <c r="G135" s="6">
        <v>0</v>
      </c>
      <c r="H135" s="6">
        <v>0</v>
      </c>
      <c r="I135" s="402" t="str">
        <f t="shared" si="11"/>
        <v>1385;7;1385;0;0;0; // TG Tuning Set</v>
      </c>
    </row>
    <row r="136" spans="1:9" x14ac:dyDescent="0.2">
      <c r="A136" s="194">
        <v>84</v>
      </c>
      <c r="B136" s="396">
        <v>1386</v>
      </c>
      <c r="C136" s="396" t="s">
        <v>203</v>
      </c>
      <c r="D136" s="6">
        <v>6</v>
      </c>
      <c r="E136" s="394">
        <f t="shared" si="10"/>
        <v>1386</v>
      </c>
      <c r="F136" s="6">
        <v>0</v>
      </c>
      <c r="G136" s="6">
        <v>0</v>
      </c>
      <c r="H136" s="6">
        <v>0</v>
      </c>
      <c r="I136" s="402" t="str">
        <f t="shared" si="11"/>
        <v>1386;6;1386;0;0;0; // TG Size</v>
      </c>
    </row>
    <row r="137" spans="1:9" x14ac:dyDescent="0.2">
      <c r="A137" s="194">
        <v>85</v>
      </c>
      <c r="B137" s="396">
        <v>1387</v>
      </c>
      <c r="C137" s="396" t="s">
        <v>248</v>
      </c>
      <c r="D137" s="6">
        <v>6</v>
      </c>
      <c r="E137" s="394">
        <f t="shared" si="10"/>
        <v>1387</v>
      </c>
      <c r="F137" s="6">
        <v>0</v>
      </c>
      <c r="G137" s="6">
        <v>0</v>
      </c>
      <c r="H137" s="6">
        <v>0</v>
      </c>
      <c r="I137" s="402" t="str">
        <f t="shared" si="11"/>
        <v>1387;6;1387;0;0;0; // TG Fixed Taper Value</v>
      </c>
    </row>
    <row r="138" spans="1:9" x14ac:dyDescent="0.2">
      <c r="A138" s="194">
        <v>86</v>
      </c>
      <c r="B138" s="396">
        <v>1388</v>
      </c>
      <c r="C138" s="396" t="s">
        <v>204</v>
      </c>
      <c r="D138" s="6">
        <v>7</v>
      </c>
      <c r="E138" s="394">
        <f t="shared" si="10"/>
        <v>1388</v>
      </c>
      <c r="F138" s="6">
        <v>0</v>
      </c>
      <c r="G138" s="6">
        <v>0</v>
      </c>
      <c r="H138" s="6">
        <v>0</v>
      </c>
      <c r="I138" s="402" t="str">
        <f t="shared" si="11"/>
        <v>1388;7;1388;0;0;0; // TG WaveSet</v>
      </c>
    </row>
    <row r="139" spans="1:9" x14ac:dyDescent="0.2">
      <c r="A139" s="194">
        <v>87</v>
      </c>
      <c r="B139" s="396">
        <v>1389</v>
      </c>
      <c r="C139" s="396" t="s">
        <v>205</v>
      </c>
      <c r="D139" s="6">
        <v>6</v>
      </c>
      <c r="E139" s="394">
        <f t="shared" si="10"/>
        <v>1389</v>
      </c>
      <c r="F139" s="6">
        <v>0</v>
      </c>
      <c r="G139" s="6">
        <v>0</v>
      </c>
      <c r="H139" s="6">
        <v>0</v>
      </c>
      <c r="I139" s="402" t="str">
        <f t="shared" si="11"/>
        <v>1389;6;1389;0;0;0; // TG Flutter</v>
      </c>
    </row>
    <row r="140" spans="1:9" x14ac:dyDescent="0.2">
      <c r="A140" s="194">
        <v>88</v>
      </c>
      <c r="B140" s="396">
        <v>1390</v>
      </c>
      <c r="C140" s="396" t="s">
        <v>206</v>
      </c>
      <c r="D140" s="6">
        <v>7</v>
      </c>
      <c r="E140" s="394">
        <f t="shared" si="10"/>
        <v>1390</v>
      </c>
      <c r="F140" s="6">
        <v>0</v>
      </c>
      <c r="G140" s="6">
        <v>0</v>
      </c>
      <c r="H140" s="6">
        <v>0</v>
      </c>
      <c r="I140" s="402" t="str">
        <f t="shared" si="11"/>
        <v>1390;7;1390;0;0;0; // TG Leakage</v>
      </c>
    </row>
    <row r="141" spans="1:9" x14ac:dyDescent="0.2">
      <c r="A141" s="194">
        <v>89</v>
      </c>
      <c r="B141" s="396">
        <v>1391</v>
      </c>
      <c r="C141" s="396" t="s">
        <v>567</v>
      </c>
      <c r="D141" s="6">
        <v>6</v>
      </c>
      <c r="E141" s="394">
        <f t="shared" si="10"/>
        <v>1391</v>
      </c>
      <c r="F141" s="6">
        <v>0</v>
      </c>
      <c r="G141" s="6">
        <v>0</v>
      </c>
      <c r="H141" s="6">
        <v>0</v>
      </c>
      <c r="I141" s="402" t="str">
        <f t="shared" si="11"/>
        <v>1391;6;1391;0;0;0; // TG Tuning</v>
      </c>
    </row>
    <row r="142" spans="1:9" x14ac:dyDescent="0.2">
      <c r="A142" s="194">
        <v>90</v>
      </c>
      <c r="B142" s="396">
        <v>1392</v>
      </c>
      <c r="C142" s="396" t="s">
        <v>960</v>
      </c>
      <c r="D142" s="6">
        <v>7</v>
      </c>
      <c r="E142" s="394">
        <f t="shared" si="10"/>
        <v>1392</v>
      </c>
      <c r="F142" s="6">
        <v>0</v>
      </c>
      <c r="G142" s="6">
        <v>0</v>
      </c>
      <c r="H142" s="6">
        <v>0</v>
      </c>
      <c r="I142" s="402" t="str">
        <f t="shared" si="11"/>
        <v>1392;7;1392;0;0;0; // TG Cap Set/Tapering</v>
      </c>
    </row>
    <row r="143" spans="1:9" x14ac:dyDescent="0.2">
      <c r="A143" s="194">
        <v>91</v>
      </c>
      <c r="B143" s="396">
        <v>1393</v>
      </c>
      <c r="C143" s="396" t="s">
        <v>961</v>
      </c>
      <c r="D143" s="6">
        <v>6</v>
      </c>
      <c r="E143" s="394">
        <f t="shared" si="10"/>
        <v>1393</v>
      </c>
      <c r="F143" s="6">
        <v>0</v>
      </c>
      <c r="G143" s="6">
        <v>0</v>
      </c>
      <c r="H143" s="6">
        <v>0</v>
      </c>
      <c r="I143" s="402" t="str">
        <f t="shared" si="11"/>
        <v>1393;6;1393;0;0;0; // TG LC Filter Fac</v>
      </c>
    </row>
    <row r="144" spans="1:9" x14ac:dyDescent="0.2">
      <c r="A144" s="194">
        <v>92</v>
      </c>
      <c r="B144" s="396">
        <v>1394</v>
      </c>
      <c r="C144" s="396" t="s">
        <v>1304</v>
      </c>
      <c r="D144" s="6">
        <v>6</v>
      </c>
      <c r="E144" s="394">
        <f t="shared" si="10"/>
        <v>1394</v>
      </c>
      <c r="F144" s="6">
        <v>0</v>
      </c>
      <c r="G144" s="6">
        <v>0</v>
      </c>
      <c r="H144" s="6">
        <v>0</v>
      </c>
      <c r="I144" s="402" t="str">
        <f t="shared" si="11"/>
        <v>1394;6;1394;0;0;0; // TG Bottom 16' Octave Taper Val</v>
      </c>
    </row>
    <row r="145" spans="1:9" x14ac:dyDescent="0.2">
      <c r="A145" s="194">
        <v>93</v>
      </c>
      <c r="B145" s="396">
        <v>1395</v>
      </c>
      <c r="C145" s="396" t="s">
        <v>515</v>
      </c>
      <c r="D145" s="6">
        <v>6</v>
      </c>
      <c r="E145" s="394">
        <f t="shared" si="10"/>
        <v>1395</v>
      </c>
      <c r="F145" s="6">
        <v>0</v>
      </c>
      <c r="G145" s="6">
        <v>0</v>
      </c>
      <c r="H145" s="6">
        <v>0</v>
      </c>
      <c r="I145" s="402" t="str">
        <f t="shared" si="11"/>
        <v>1395;6;1395;0;0;0; // Generator Transpose</v>
      </c>
    </row>
    <row r="146" spans="1:9" x14ac:dyDescent="0.2">
      <c r="A146" s="194">
        <v>94</v>
      </c>
      <c r="B146" s="6">
        <v>1400</v>
      </c>
      <c r="C146" s="6" t="s">
        <v>798</v>
      </c>
      <c r="D146" s="6">
        <v>6</v>
      </c>
      <c r="E146" s="394">
        <f t="shared" si="10"/>
        <v>1400</v>
      </c>
      <c r="F146" s="6">
        <v>0</v>
      </c>
      <c r="G146" s="6">
        <v>0</v>
      </c>
      <c r="H146" s="6">
        <v>0</v>
      </c>
      <c r="I146" s="402" t="str">
        <f t="shared" si="11"/>
        <v>1400;6;1400;0;0;0; // Reverb Level 1</v>
      </c>
    </row>
    <row r="147" spans="1:9" x14ac:dyDescent="0.2">
      <c r="A147" s="194">
        <v>95</v>
      </c>
      <c r="B147" s="6">
        <v>1401</v>
      </c>
      <c r="C147" s="6" t="s">
        <v>799</v>
      </c>
      <c r="D147" s="6">
        <v>6</v>
      </c>
      <c r="E147" s="394">
        <f t="shared" si="10"/>
        <v>1401</v>
      </c>
      <c r="F147" s="6">
        <v>0</v>
      </c>
      <c r="G147" s="6">
        <v>0</v>
      </c>
      <c r="H147" s="6">
        <v>0</v>
      </c>
      <c r="I147" s="402" t="str">
        <f t="shared" si="11"/>
        <v>1401;6;1401;0;0;0; // Reverb Level 2</v>
      </c>
    </row>
    <row r="148" spans="1:9" x14ac:dyDescent="0.2">
      <c r="A148" s="194">
        <v>96</v>
      </c>
      <c r="B148" s="6">
        <v>1402</v>
      </c>
      <c r="C148" s="6" t="s">
        <v>800</v>
      </c>
      <c r="D148" s="6">
        <v>6</v>
      </c>
      <c r="E148" s="394">
        <f t="shared" si="10"/>
        <v>1402</v>
      </c>
      <c r="F148" s="6">
        <v>0</v>
      </c>
      <c r="G148" s="6">
        <v>0</v>
      </c>
      <c r="H148" s="6">
        <v>0</v>
      </c>
      <c r="I148" s="402" t="str">
        <f t="shared" si="11"/>
        <v>1402;6;1402;0;0;0; // Reverb Level 3</v>
      </c>
    </row>
    <row r="149" spans="1:9" x14ac:dyDescent="0.2">
      <c r="A149" s="194">
        <v>102</v>
      </c>
      <c r="B149" s="398">
        <v>1176</v>
      </c>
      <c r="C149" s="398" t="s">
        <v>2035</v>
      </c>
      <c r="D149" s="394">
        <v>8</v>
      </c>
      <c r="E149" s="394">
        <f>B149</f>
        <v>1176</v>
      </c>
      <c r="F149" s="6">
        <v>0</v>
      </c>
      <c r="G149" s="406">
        <v>1</v>
      </c>
      <c r="H149" s="6">
        <v>0</v>
      </c>
      <c r="I149" s="402" t="str">
        <f t="shared" si="11"/>
        <v>1176;8;1176;0;1;0; // TAB #48, Lower Drawbar 16 to ADSR</v>
      </c>
    </row>
    <row r="150" spans="1:9" x14ac:dyDescent="0.2">
      <c r="A150" s="194">
        <v>103</v>
      </c>
      <c r="B150" s="398">
        <v>1177</v>
      </c>
      <c r="C150" s="398" t="s">
        <v>2036</v>
      </c>
      <c r="D150" s="394">
        <v>8</v>
      </c>
      <c r="E150" s="394">
        <f>E149</f>
        <v>1176</v>
      </c>
      <c r="F150" s="6">
        <v>0</v>
      </c>
      <c r="G150" s="406">
        <v>2</v>
      </c>
      <c r="H150" s="6">
        <v>0</v>
      </c>
      <c r="I150" s="402" t="str">
        <f t="shared" si="11"/>
        <v>1177;8;1176;0;2;0; // TAB #49, Lower Drawbar 5 1/3 to ADSR</v>
      </c>
    </row>
    <row r="151" spans="1:9" x14ac:dyDescent="0.2">
      <c r="A151" s="194">
        <v>104</v>
      </c>
      <c r="B151" s="398">
        <v>1178</v>
      </c>
      <c r="C151" s="398" t="s">
        <v>2037</v>
      </c>
      <c r="D151" s="394">
        <v>8</v>
      </c>
      <c r="E151" s="394">
        <f t="shared" ref="E151:E160" si="12">E150</f>
        <v>1176</v>
      </c>
      <c r="F151" s="6">
        <v>0</v>
      </c>
      <c r="G151" s="406">
        <v>3</v>
      </c>
      <c r="H151" s="6">
        <v>0</v>
      </c>
      <c r="I151" s="402" t="str">
        <f t="shared" si="11"/>
        <v>1178;8;1176;0;3;0; // TAB #50, Lower Drawbar 8 to ADSR</v>
      </c>
    </row>
    <row r="152" spans="1:9" x14ac:dyDescent="0.2">
      <c r="A152" s="194">
        <v>105</v>
      </c>
      <c r="B152" s="398">
        <v>1179</v>
      </c>
      <c r="C152" s="398" t="s">
        <v>2038</v>
      </c>
      <c r="D152" s="394">
        <v>8</v>
      </c>
      <c r="E152" s="394">
        <f t="shared" si="12"/>
        <v>1176</v>
      </c>
      <c r="F152" s="6">
        <v>0</v>
      </c>
      <c r="G152" s="406">
        <v>4</v>
      </c>
      <c r="H152" s="6">
        <v>0</v>
      </c>
      <c r="I152" s="402" t="str">
        <f t="shared" si="11"/>
        <v>1179;8;1176;0;4;0; // TAB #51, Lower Drawbar 4 to ADSR</v>
      </c>
    </row>
    <row r="153" spans="1:9" x14ac:dyDescent="0.2">
      <c r="A153" s="194">
        <v>106</v>
      </c>
      <c r="B153" s="398">
        <v>1180</v>
      </c>
      <c r="C153" s="398" t="s">
        <v>2039</v>
      </c>
      <c r="D153" s="394">
        <v>8</v>
      </c>
      <c r="E153" s="394">
        <f t="shared" si="12"/>
        <v>1176</v>
      </c>
      <c r="F153" s="6">
        <v>0</v>
      </c>
      <c r="G153" s="406">
        <v>5</v>
      </c>
      <c r="H153" s="6">
        <v>0</v>
      </c>
      <c r="I153" s="402" t="str">
        <f t="shared" si="11"/>
        <v>1180;8;1176;0;5;0; // TAB #52, Lower Drawbar 2 2/3 to ADSR</v>
      </c>
    </row>
    <row r="154" spans="1:9" x14ac:dyDescent="0.2">
      <c r="A154" s="194">
        <v>107</v>
      </c>
      <c r="B154" s="398">
        <v>1181</v>
      </c>
      <c r="C154" s="398" t="s">
        <v>2040</v>
      </c>
      <c r="D154" s="394">
        <v>8</v>
      </c>
      <c r="E154" s="394">
        <f t="shared" si="12"/>
        <v>1176</v>
      </c>
      <c r="F154" s="6">
        <v>0</v>
      </c>
      <c r="G154" s="406">
        <v>6</v>
      </c>
      <c r="H154" s="6">
        <v>0</v>
      </c>
      <c r="I154" s="402" t="str">
        <f t="shared" si="11"/>
        <v>1181;8;1176;0;6;0; // TAB #53, Lower Drawbar 2 to ADSR</v>
      </c>
    </row>
    <row r="155" spans="1:9" x14ac:dyDescent="0.2">
      <c r="A155" s="194">
        <v>108</v>
      </c>
      <c r="B155" s="398">
        <v>1182</v>
      </c>
      <c r="C155" s="398" t="s">
        <v>2041</v>
      </c>
      <c r="D155" s="394">
        <v>8</v>
      </c>
      <c r="E155" s="394">
        <f t="shared" si="12"/>
        <v>1176</v>
      </c>
      <c r="F155" s="6">
        <v>0</v>
      </c>
      <c r="G155" s="406">
        <v>7</v>
      </c>
      <c r="H155" s="6">
        <v>0</v>
      </c>
      <c r="I155" s="402" t="str">
        <f t="shared" si="11"/>
        <v>1182;8;1176;0;7;0; // TAB #54, Lower Drawbar1 3/5 to ADSR</v>
      </c>
    </row>
    <row r="156" spans="1:9" x14ac:dyDescent="0.2">
      <c r="A156" s="194">
        <v>109</v>
      </c>
      <c r="B156" s="398">
        <v>1183</v>
      </c>
      <c r="C156" s="398" t="s">
        <v>2042</v>
      </c>
      <c r="D156" s="394">
        <v>8</v>
      </c>
      <c r="E156" s="394">
        <f t="shared" si="12"/>
        <v>1176</v>
      </c>
      <c r="F156" s="6">
        <v>0</v>
      </c>
      <c r="G156" s="406">
        <v>8</v>
      </c>
      <c r="H156" s="6">
        <v>0</v>
      </c>
      <c r="I156" s="402" t="str">
        <f t="shared" si="11"/>
        <v>1183;8;1176;0;8;0; // TAB #55, Lower Drawbar 1 1/3 to ADSR</v>
      </c>
    </row>
    <row r="157" spans="1:9" x14ac:dyDescent="0.2">
      <c r="A157" s="194">
        <v>110</v>
      </c>
      <c r="B157" s="398">
        <v>1184</v>
      </c>
      <c r="C157" s="398" t="s">
        <v>2043</v>
      </c>
      <c r="D157" s="394">
        <v>8</v>
      </c>
      <c r="E157" s="394">
        <f t="shared" si="12"/>
        <v>1176</v>
      </c>
      <c r="F157" s="6">
        <v>0</v>
      </c>
      <c r="G157" s="406">
        <v>9</v>
      </c>
      <c r="H157" s="6">
        <v>0</v>
      </c>
      <c r="I157" s="402" t="str">
        <f t="shared" si="11"/>
        <v>1184;8;1176;0;9;0; // TAB #56, Lower Drawbar 1 to ADSR</v>
      </c>
    </row>
    <row r="158" spans="1:9" x14ac:dyDescent="0.2">
      <c r="A158" s="194">
        <v>111</v>
      </c>
      <c r="B158" s="398">
        <v>1185</v>
      </c>
      <c r="C158" s="398" t="s">
        <v>2044</v>
      </c>
      <c r="D158" s="394">
        <v>8</v>
      </c>
      <c r="E158" s="394">
        <f t="shared" si="12"/>
        <v>1176</v>
      </c>
      <c r="F158" s="6">
        <v>0</v>
      </c>
      <c r="G158" s="406">
        <v>10</v>
      </c>
      <c r="H158" s="6">
        <v>0</v>
      </c>
      <c r="I158" s="402" t="str">
        <f t="shared" si="11"/>
        <v>1185;8;1176;0;10;0; // TAB #57, Lower Mixture Drawbar 10 to ADSR</v>
      </c>
    </row>
    <row r="159" spans="1:9" x14ac:dyDescent="0.2">
      <c r="A159" s="194">
        <v>112</v>
      </c>
      <c r="B159" s="398">
        <v>1186</v>
      </c>
      <c r="C159" s="398" t="s">
        <v>2045</v>
      </c>
      <c r="D159" s="394">
        <v>8</v>
      </c>
      <c r="E159" s="394">
        <f t="shared" si="12"/>
        <v>1176</v>
      </c>
      <c r="F159" s="6">
        <v>0</v>
      </c>
      <c r="G159" s="406">
        <v>11</v>
      </c>
      <c r="H159" s="6">
        <v>0</v>
      </c>
      <c r="I159" s="402" t="str">
        <f t="shared" si="11"/>
        <v>1186;8;1176;0;11;0; // TAB #58, Lower Mixture Drawbar 11 to ADSR</v>
      </c>
    </row>
    <row r="160" spans="1:9" x14ac:dyDescent="0.2">
      <c r="A160" s="194">
        <v>113</v>
      </c>
      <c r="B160" s="398">
        <v>1187</v>
      </c>
      <c r="C160" s="398" t="s">
        <v>2046</v>
      </c>
      <c r="D160" s="394">
        <v>8</v>
      </c>
      <c r="E160" s="394">
        <f t="shared" si="12"/>
        <v>1176</v>
      </c>
      <c r="F160" s="6">
        <v>0</v>
      </c>
      <c r="G160" s="406">
        <v>12</v>
      </c>
      <c r="H160" s="6">
        <v>0</v>
      </c>
      <c r="I160" s="402" t="str">
        <f t="shared" si="11"/>
        <v>1187;8;1176;0;12;0; // TAB #59, Lower Mixture Drawbar 12 to ADSR</v>
      </c>
    </row>
    <row r="161" spans="1:9" x14ac:dyDescent="0.2">
      <c r="A161" s="243">
        <v>9</v>
      </c>
      <c r="B161" s="6">
        <v>1084</v>
      </c>
      <c r="C161" s="6" t="s">
        <v>187</v>
      </c>
      <c r="D161" s="6">
        <v>6</v>
      </c>
      <c r="E161" s="394">
        <f t="shared" si="10"/>
        <v>1084</v>
      </c>
      <c r="F161" s="6">
        <v>0</v>
      </c>
      <c r="G161" s="6">
        <v>0</v>
      </c>
      <c r="H161" s="6">
        <v>0</v>
      </c>
      <c r="I161" s="402" t="str">
        <f t="shared" si="11"/>
        <v>1084;6;1084;0;0;0; // Pedal Volume</v>
      </c>
    </row>
    <row r="162" spans="1:9" x14ac:dyDescent="0.2">
      <c r="A162" s="243">
        <v>12</v>
      </c>
      <c r="B162" s="396">
        <v>1032</v>
      </c>
      <c r="C162" s="396" t="s">
        <v>1971</v>
      </c>
      <c r="D162" s="394">
        <v>10</v>
      </c>
      <c r="E162" s="394">
        <f t="shared" si="10"/>
        <v>1032</v>
      </c>
      <c r="F162" s="6">
        <v>0</v>
      </c>
      <c r="G162" s="6">
        <v>0</v>
      </c>
      <c r="H162" s="6">
        <v>0</v>
      </c>
      <c r="I162" s="402" t="str">
        <f t="shared" si="11"/>
        <v>1032;10;1032;0;0;0; // DB #32, Pedal Drawbar 16</v>
      </c>
    </row>
    <row r="163" spans="1:9" x14ac:dyDescent="0.2">
      <c r="A163" s="243">
        <v>13</v>
      </c>
      <c r="B163" s="396">
        <v>1033</v>
      </c>
      <c r="C163" s="396" t="s">
        <v>1972</v>
      </c>
      <c r="D163" s="394">
        <v>10</v>
      </c>
      <c r="E163" s="394">
        <f t="shared" si="10"/>
        <v>1033</v>
      </c>
      <c r="F163" s="6">
        <v>0</v>
      </c>
      <c r="G163" s="6">
        <v>0</v>
      </c>
      <c r="H163" s="6">
        <v>0</v>
      </c>
      <c r="I163" s="402" t="str">
        <f t="shared" si="11"/>
        <v>1033;10;1033;0;0;0; // DB #33, Pedal Drawbar 5 1/3</v>
      </c>
    </row>
    <row r="164" spans="1:9" x14ac:dyDescent="0.2">
      <c r="A164" s="243">
        <v>14</v>
      </c>
      <c r="B164" s="396">
        <v>1034</v>
      </c>
      <c r="C164" s="396" t="s">
        <v>1973</v>
      </c>
      <c r="D164" s="394">
        <v>10</v>
      </c>
      <c r="E164" s="394">
        <f t="shared" ref="E164:E227" si="13">B164</f>
        <v>1034</v>
      </c>
      <c r="F164" s="6">
        <v>0</v>
      </c>
      <c r="G164" s="6">
        <v>0</v>
      </c>
      <c r="H164" s="6">
        <v>0</v>
      </c>
      <c r="I164" s="402" t="str">
        <f t="shared" si="11"/>
        <v>1034;10;1034;0;0;0; // DB #34, Pedal Drawbar 8</v>
      </c>
    </row>
    <row r="165" spans="1:9" x14ac:dyDescent="0.2">
      <c r="A165" s="243">
        <v>15</v>
      </c>
      <c r="B165" s="396">
        <v>1035</v>
      </c>
      <c r="C165" s="396" t="s">
        <v>1974</v>
      </c>
      <c r="D165" s="394">
        <v>10</v>
      </c>
      <c r="E165" s="394">
        <f t="shared" si="13"/>
        <v>1035</v>
      </c>
      <c r="F165" s="6">
        <v>0</v>
      </c>
      <c r="G165" s="6">
        <v>0</v>
      </c>
      <c r="H165" s="6">
        <v>0</v>
      </c>
      <c r="I165" s="402" t="str">
        <f t="shared" si="11"/>
        <v>1035;10;1035;0;0;0; // DB #35, Pedal Drawbar 4</v>
      </c>
    </row>
    <row r="166" spans="1:9" x14ac:dyDescent="0.2">
      <c r="A166" s="243">
        <v>16</v>
      </c>
      <c r="B166" s="396">
        <v>1036</v>
      </c>
      <c r="C166" s="396" t="s">
        <v>1975</v>
      </c>
      <c r="D166" s="394">
        <v>10</v>
      </c>
      <c r="E166" s="394">
        <f t="shared" si="13"/>
        <v>1036</v>
      </c>
      <c r="F166" s="6">
        <v>0</v>
      </c>
      <c r="G166" s="6">
        <v>0</v>
      </c>
      <c r="H166" s="6">
        <v>0</v>
      </c>
      <c r="I166" s="402" t="str">
        <f t="shared" si="11"/>
        <v>1036;10;1036;0;0;0; // DB #36, Pedal Drawbar 2 2/3</v>
      </c>
    </row>
    <row r="167" spans="1:9" x14ac:dyDescent="0.2">
      <c r="A167" s="243">
        <v>17</v>
      </c>
      <c r="B167" s="396">
        <v>1037</v>
      </c>
      <c r="C167" s="396" t="s">
        <v>1976</v>
      </c>
      <c r="D167" s="394">
        <v>10</v>
      </c>
      <c r="E167" s="394">
        <f t="shared" si="13"/>
        <v>1037</v>
      </c>
      <c r="F167" s="6">
        <v>0</v>
      </c>
      <c r="G167" s="6">
        <v>0</v>
      </c>
      <c r="H167" s="6">
        <v>0</v>
      </c>
      <c r="I167" s="402" t="str">
        <f t="shared" si="11"/>
        <v>1037;10;1037;0;0;0; // DB #37, Pedal Drawbar 2</v>
      </c>
    </row>
    <row r="168" spans="1:9" x14ac:dyDescent="0.2">
      <c r="A168" s="243">
        <v>18</v>
      </c>
      <c r="B168" s="396">
        <v>1038</v>
      </c>
      <c r="C168" s="396" t="s">
        <v>1977</v>
      </c>
      <c r="D168" s="394">
        <v>10</v>
      </c>
      <c r="E168" s="394">
        <f t="shared" si="13"/>
        <v>1038</v>
      </c>
      <c r="F168" s="6">
        <v>0</v>
      </c>
      <c r="G168" s="6">
        <v>0</v>
      </c>
      <c r="H168" s="6">
        <v>0</v>
      </c>
      <c r="I168" s="402" t="str">
        <f t="shared" si="11"/>
        <v>1038;10;1038;0;0;0; // DB #38, Pedal Drawbar 1 3/5</v>
      </c>
    </row>
    <row r="169" spans="1:9" x14ac:dyDescent="0.2">
      <c r="A169" s="243">
        <v>19</v>
      </c>
      <c r="B169" s="396">
        <v>1039</v>
      </c>
      <c r="C169" s="396" t="s">
        <v>1978</v>
      </c>
      <c r="D169" s="394">
        <v>10</v>
      </c>
      <c r="E169" s="394">
        <f t="shared" si="13"/>
        <v>1039</v>
      </c>
      <c r="F169" s="6">
        <v>0</v>
      </c>
      <c r="G169" s="6">
        <v>0</v>
      </c>
      <c r="H169" s="6">
        <v>0</v>
      </c>
      <c r="I169" s="402" t="str">
        <f t="shared" si="11"/>
        <v>1039;10;1039;0;0;0; // DB #39, Pedal Drawbar 1 1/3</v>
      </c>
    </row>
    <row r="170" spans="1:9" x14ac:dyDescent="0.2">
      <c r="A170" s="243">
        <v>20</v>
      </c>
      <c r="B170" s="396">
        <v>1040</v>
      </c>
      <c r="C170" s="396" t="s">
        <v>1979</v>
      </c>
      <c r="D170" s="394">
        <v>10</v>
      </c>
      <c r="E170" s="394">
        <f t="shared" si="13"/>
        <v>1040</v>
      </c>
      <c r="F170" s="6">
        <v>0</v>
      </c>
      <c r="G170" s="6">
        <v>0</v>
      </c>
      <c r="H170" s="6">
        <v>0</v>
      </c>
      <c r="I170" s="402" t="str">
        <f t="shared" si="11"/>
        <v>1040;10;1040;0;0;0; // DB #40, Pedal Drawbar 1</v>
      </c>
    </row>
    <row r="171" spans="1:9" x14ac:dyDescent="0.2">
      <c r="A171" s="243">
        <v>21</v>
      </c>
      <c r="B171" s="396">
        <v>1041</v>
      </c>
      <c r="C171" s="396" t="s">
        <v>1980</v>
      </c>
      <c r="D171" s="394">
        <v>10</v>
      </c>
      <c r="E171" s="394">
        <f t="shared" si="13"/>
        <v>1041</v>
      </c>
      <c r="F171" s="6">
        <v>0</v>
      </c>
      <c r="G171" s="6">
        <v>0</v>
      </c>
      <c r="H171" s="6">
        <v>0</v>
      </c>
      <c r="I171" s="402" t="str">
        <f t="shared" si="11"/>
        <v>1041;10;1041;0;0;0; // DB #41, Pedal Mixture Drawbar 10</v>
      </c>
    </row>
    <row r="172" spans="1:9" x14ac:dyDescent="0.2">
      <c r="A172" s="243">
        <v>22</v>
      </c>
      <c r="B172" s="396">
        <v>1042</v>
      </c>
      <c r="C172" s="396" t="s">
        <v>1981</v>
      </c>
      <c r="D172" s="394">
        <v>10</v>
      </c>
      <c r="E172" s="394">
        <f t="shared" si="13"/>
        <v>1042</v>
      </c>
      <c r="F172" s="6">
        <v>0</v>
      </c>
      <c r="G172" s="6">
        <v>0</v>
      </c>
      <c r="H172" s="6">
        <v>0</v>
      </c>
      <c r="I172" s="402" t="str">
        <f t="shared" si="11"/>
        <v>1042;10;1042;0;0;0; // DB #42, Pedal Mixture Drawbar 11</v>
      </c>
    </row>
    <row r="173" spans="1:9" x14ac:dyDescent="0.2">
      <c r="A173" s="243">
        <v>23</v>
      </c>
      <c r="B173" s="396">
        <v>1043</v>
      </c>
      <c r="C173" s="396" t="s">
        <v>1982</v>
      </c>
      <c r="D173" s="394">
        <v>10</v>
      </c>
      <c r="E173" s="394">
        <f t="shared" si="13"/>
        <v>1043</v>
      </c>
      <c r="F173" s="6">
        <v>0</v>
      </c>
      <c r="G173" s="6">
        <v>0</v>
      </c>
      <c r="H173" s="6">
        <v>0</v>
      </c>
      <c r="I173" s="402" t="str">
        <f t="shared" si="11"/>
        <v>1043;10;1043;0;0;0; // DB #43, Pedal Mixture Drawbar 12</v>
      </c>
    </row>
    <row r="174" spans="1:9" x14ac:dyDescent="0.2">
      <c r="A174" s="243">
        <v>25</v>
      </c>
      <c r="B174" s="6">
        <v>1064</v>
      </c>
      <c r="C174" s="6" t="s">
        <v>1987</v>
      </c>
      <c r="D174" s="6">
        <v>6</v>
      </c>
      <c r="E174" s="394">
        <f t="shared" si="13"/>
        <v>1064</v>
      </c>
      <c r="F174" s="6">
        <v>0</v>
      </c>
      <c r="G174" s="6">
        <v>0</v>
      </c>
      <c r="H174" s="6">
        <v>0</v>
      </c>
      <c r="I174" s="402" t="str">
        <f t="shared" si="11"/>
        <v>1064;6;1064;0;0;0; // DB #64, Pedal Attack</v>
      </c>
    </row>
    <row r="175" spans="1:9" x14ac:dyDescent="0.2">
      <c r="A175" s="243">
        <v>26</v>
      </c>
      <c r="B175" s="6">
        <v>1065</v>
      </c>
      <c r="C175" s="6" t="s">
        <v>1988</v>
      </c>
      <c r="D175" s="6">
        <v>6</v>
      </c>
      <c r="E175" s="394">
        <f t="shared" si="13"/>
        <v>1065</v>
      </c>
      <c r="F175" s="6">
        <v>0</v>
      </c>
      <c r="G175" s="6">
        <v>0</v>
      </c>
      <c r="H175" s="6">
        <v>0</v>
      </c>
      <c r="I175" s="402" t="str">
        <f t="shared" si="11"/>
        <v>1065;6;1065;0;0;0; // DB #65, Pedal Decay</v>
      </c>
    </row>
    <row r="176" spans="1:9" x14ac:dyDescent="0.2">
      <c r="A176" s="243">
        <v>27</v>
      </c>
      <c r="B176" s="6">
        <v>1066</v>
      </c>
      <c r="C176" s="6" t="s">
        <v>1989</v>
      </c>
      <c r="D176" s="6">
        <v>6</v>
      </c>
      <c r="E176" s="394">
        <f t="shared" si="13"/>
        <v>1066</v>
      </c>
      <c r="F176" s="6">
        <v>0</v>
      </c>
      <c r="G176" s="6">
        <v>0</v>
      </c>
      <c r="H176" s="6">
        <v>0</v>
      </c>
      <c r="I176" s="402" t="str">
        <f t="shared" si="11"/>
        <v>1066;6;1066;0;0;0; // DB #66, Pedal Sustain</v>
      </c>
    </row>
    <row r="177" spans="1:9" x14ac:dyDescent="0.2">
      <c r="A177" s="243">
        <v>28</v>
      </c>
      <c r="B177" s="6">
        <v>1067</v>
      </c>
      <c r="C177" s="6" t="s">
        <v>1990</v>
      </c>
      <c r="D177" s="6">
        <v>6</v>
      </c>
      <c r="E177" s="394">
        <f t="shared" si="13"/>
        <v>1067</v>
      </c>
      <c r="F177" s="6">
        <v>0</v>
      </c>
      <c r="G177" s="6">
        <v>0</v>
      </c>
      <c r="H177" s="6">
        <v>0</v>
      </c>
      <c r="I177" s="402" t="str">
        <f t="shared" si="11"/>
        <v>1067;6;1067;0;0;0; // DB #67, Pedal Release</v>
      </c>
    </row>
    <row r="178" spans="1:9" x14ac:dyDescent="0.2">
      <c r="A178" s="243">
        <v>29</v>
      </c>
      <c r="B178" s="6">
        <v>1068</v>
      </c>
      <c r="C178" s="6" t="s">
        <v>1991</v>
      </c>
      <c r="D178" s="6">
        <v>6</v>
      </c>
      <c r="E178" s="394">
        <f t="shared" si="13"/>
        <v>1068</v>
      </c>
      <c r="F178" s="6">
        <v>0</v>
      </c>
      <c r="G178" s="6">
        <v>0</v>
      </c>
      <c r="H178" s="6">
        <v>0</v>
      </c>
      <c r="I178" s="402" t="str">
        <f t="shared" si="11"/>
        <v>1068;6;1068;0;0;0; // DB #68, Pedal ADSR Harmonic Decay</v>
      </c>
    </row>
    <row r="179" spans="1:9" x14ac:dyDescent="0.2">
      <c r="A179" s="243">
        <v>33</v>
      </c>
      <c r="B179" s="396">
        <v>1240</v>
      </c>
      <c r="C179" s="396" t="s">
        <v>1363</v>
      </c>
      <c r="D179" s="6">
        <v>6</v>
      </c>
      <c r="E179" s="394">
        <f t="shared" si="13"/>
        <v>1240</v>
      </c>
      <c r="F179" s="6">
        <v>0</v>
      </c>
      <c r="G179" s="6">
        <v>0</v>
      </c>
      <c r="H179" s="6">
        <v>0</v>
      </c>
      <c r="I179" s="402" t="str">
        <f t="shared" si="11"/>
        <v>1240;6;1240;0;0;0; // Pedal GM Layer 1 Voice</v>
      </c>
    </row>
    <row r="180" spans="1:9" x14ac:dyDescent="0.2">
      <c r="A180" s="243">
        <v>34</v>
      </c>
      <c r="B180" s="396">
        <v>1241</v>
      </c>
      <c r="C180" s="396" t="s">
        <v>1365</v>
      </c>
      <c r="D180" s="6">
        <v>6</v>
      </c>
      <c r="E180" s="394">
        <f t="shared" si="13"/>
        <v>1241</v>
      </c>
      <c r="F180" s="6">
        <v>0</v>
      </c>
      <c r="G180" s="6">
        <v>0</v>
      </c>
      <c r="H180" s="6">
        <v>0</v>
      </c>
      <c r="I180" s="402" t="str">
        <f t="shared" si="11"/>
        <v>1241;6;1241;0;0;0; // Pedal GM Layer 1 Level</v>
      </c>
    </row>
    <row r="181" spans="1:9" x14ac:dyDescent="0.2">
      <c r="A181" s="243">
        <v>35</v>
      </c>
      <c r="B181" s="396">
        <v>1242</v>
      </c>
      <c r="C181" s="396" t="s">
        <v>1381</v>
      </c>
      <c r="D181" s="6">
        <v>6</v>
      </c>
      <c r="E181" s="394">
        <f t="shared" si="13"/>
        <v>1242</v>
      </c>
      <c r="F181" s="6">
        <v>0</v>
      </c>
      <c r="G181" s="6">
        <v>0</v>
      </c>
      <c r="H181" s="395">
        <v>5</v>
      </c>
      <c r="I181" s="402" t="str">
        <f t="shared" si="11"/>
        <v>1242;6;1242;0;0;5; // Pedal GM Layer 1 Harmonic</v>
      </c>
    </row>
    <row r="182" spans="1:9" x14ac:dyDescent="0.2">
      <c r="A182" s="243">
        <v>36</v>
      </c>
      <c r="B182" s="396">
        <v>1243</v>
      </c>
      <c r="C182" s="396" t="s">
        <v>1364</v>
      </c>
      <c r="D182" s="6">
        <v>6</v>
      </c>
      <c r="E182" s="394">
        <f t="shared" si="13"/>
        <v>1243</v>
      </c>
      <c r="F182" s="6">
        <v>0</v>
      </c>
      <c r="G182" s="6">
        <v>0</v>
      </c>
      <c r="H182" s="6">
        <v>0</v>
      </c>
      <c r="I182" s="402" t="str">
        <f t="shared" si="11"/>
        <v>1243;6;1243;0;0;0; // Pedal GM Layer 2 Voice</v>
      </c>
    </row>
    <row r="183" spans="1:9" x14ac:dyDescent="0.2">
      <c r="A183" s="243">
        <v>37</v>
      </c>
      <c r="B183" s="396">
        <v>1244</v>
      </c>
      <c r="C183" s="396" t="s">
        <v>1366</v>
      </c>
      <c r="D183" s="6">
        <v>6</v>
      </c>
      <c r="E183" s="394">
        <f t="shared" si="13"/>
        <v>1244</v>
      </c>
      <c r="F183" s="6">
        <v>0</v>
      </c>
      <c r="G183" s="6">
        <v>0</v>
      </c>
      <c r="H183" s="6">
        <v>0</v>
      </c>
      <c r="I183" s="402" t="str">
        <f t="shared" si="11"/>
        <v>1244;6;1244;0;0;0; // Pedal GM Layer 2 Level</v>
      </c>
    </row>
    <row r="184" spans="1:9" x14ac:dyDescent="0.2">
      <c r="A184" s="243">
        <v>38</v>
      </c>
      <c r="B184" s="396">
        <v>1245</v>
      </c>
      <c r="C184" s="396" t="s">
        <v>1382</v>
      </c>
      <c r="D184" s="6">
        <v>6</v>
      </c>
      <c r="E184" s="394">
        <f t="shared" si="13"/>
        <v>1245</v>
      </c>
      <c r="F184" s="6">
        <v>0</v>
      </c>
      <c r="G184" s="6">
        <v>0</v>
      </c>
      <c r="H184" s="395">
        <v>5</v>
      </c>
      <c r="I184" s="402" t="str">
        <f t="shared" si="11"/>
        <v>1245;6;1245;0;0;5; // Pedal GM Layer 2 Harmonic</v>
      </c>
    </row>
    <row r="185" spans="1:9" x14ac:dyDescent="0.2">
      <c r="A185" s="243">
        <v>39</v>
      </c>
      <c r="B185" s="396">
        <v>1246</v>
      </c>
      <c r="C185" s="396" t="s">
        <v>1383</v>
      </c>
      <c r="D185" s="6">
        <v>6</v>
      </c>
      <c r="E185" s="394">
        <f t="shared" si="13"/>
        <v>1246</v>
      </c>
      <c r="F185" s="6">
        <v>0</v>
      </c>
      <c r="G185" s="6">
        <v>0</v>
      </c>
      <c r="H185" s="6">
        <v>0</v>
      </c>
      <c r="I185" s="402" t="str">
        <f t="shared" si="11"/>
        <v>1246;6;1246;0;0;0; // Pedal GM Layer 2 Detune</v>
      </c>
    </row>
    <row r="186" spans="1:9" x14ac:dyDescent="0.2">
      <c r="A186" s="243">
        <v>41</v>
      </c>
      <c r="B186" s="6">
        <v>1072</v>
      </c>
      <c r="C186" s="6" t="s">
        <v>1983</v>
      </c>
      <c r="D186" s="394">
        <v>10</v>
      </c>
      <c r="E186" s="394">
        <f>B186</f>
        <v>1072</v>
      </c>
      <c r="F186" s="6">
        <v>1</v>
      </c>
      <c r="G186" s="6">
        <v>0</v>
      </c>
      <c r="H186" s="6">
        <v>0</v>
      </c>
      <c r="I186" s="402" t="str">
        <f t="shared" si="11"/>
        <v>1072;10;1072;1;0;0; // DB #72, Pedal Drawbar 16 AutoMix</v>
      </c>
    </row>
    <row r="187" spans="1:9" x14ac:dyDescent="0.2">
      <c r="A187" s="243">
        <v>42</v>
      </c>
      <c r="B187" s="6">
        <v>1073</v>
      </c>
      <c r="C187" s="6" t="s">
        <v>1984</v>
      </c>
      <c r="D187" s="394">
        <v>10</v>
      </c>
      <c r="E187" s="394">
        <f>E186</f>
        <v>1072</v>
      </c>
      <c r="F187" s="6">
        <v>2</v>
      </c>
      <c r="G187" s="6">
        <v>0</v>
      </c>
      <c r="H187" s="6">
        <v>0</v>
      </c>
      <c r="I187" s="402" t="str">
        <f t="shared" si="11"/>
        <v>1073;10;1072;2;0;0; // DB #73, Pedal Drawbar 16H AutoMix</v>
      </c>
    </row>
    <row r="188" spans="1:9" x14ac:dyDescent="0.2">
      <c r="A188" s="243">
        <v>43</v>
      </c>
      <c r="B188" s="6">
        <v>1074</v>
      </c>
      <c r="C188" s="6" t="s">
        <v>1985</v>
      </c>
      <c r="D188" s="394">
        <v>10</v>
      </c>
      <c r="E188" s="394">
        <f>E187</f>
        <v>1072</v>
      </c>
      <c r="F188" s="6">
        <v>3</v>
      </c>
      <c r="G188" s="6">
        <v>0</v>
      </c>
      <c r="H188" s="6">
        <v>0</v>
      </c>
      <c r="I188" s="402" t="str">
        <f t="shared" si="11"/>
        <v>1074;10;1072;3;0;0; // DB #74, Pedal Drawbar 8 AutoMix</v>
      </c>
    </row>
    <row r="189" spans="1:9" x14ac:dyDescent="0.2">
      <c r="A189" s="243">
        <v>44</v>
      </c>
      <c r="B189" s="6">
        <v>1075</v>
      </c>
      <c r="C189" s="6" t="s">
        <v>1986</v>
      </c>
      <c r="D189" s="394">
        <v>10</v>
      </c>
      <c r="E189" s="394">
        <f>E188</f>
        <v>1072</v>
      </c>
      <c r="F189" s="6">
        <v>4</v>
      </c>
      <c r="G189" s="6">
        <v>0</v>
      </c>
      <c r="H189" s="6">
        <v>0</v>
      </c>
      <c r="I189" s="402" t="str">
        <f t="shared" si="11"/>
        <v>1075;10;1072;4;0;0; // DB #75, Pedal Drawbar 8H AutoMix</v>
      </c>
    </row>
    <row r="190" spans="1:9" x14ac:dyDescent="0.2">
      <c r="A190" s="243">
        <v>46</v>
      </c>
      <c r="B190" s="396">
        <v>1320</v>
      </c>
      <c r="C190" s="396" t="s">
        <v>1839</v>
      </c>
      <c r="D190" s="6">
        <v>6</v>
      </c>
      <c r="E190" s="394">
        <f t="shared" si="13"/>
        <v>1320</v>
      </c>
      <c r="F190" s="6">
        <v>0</v>
      </c>
      <c r="G190" s="6">
        <v>0</v>
      </c>
      <c r="H190" s="6">
        <v>0</v>
      </c>
      <c r="I190" s="402" t="str">
        <f t="shared" si="11"/>
        <v>1320;6;1320;0;0;0; // Pre-Emphasis (Treble Gain)</v>
      </c>
    </row>
    <row r="191" spans="1:9" x14ac:dyDescent="0.2">
      <c r="A191" s="243">
        <v>47</v>
      </c>
      <c r="B191" s="396">
        <v>1321</v>
      </c>
      <c r="C191" s="396" t="s">
        <v>1862</v>
      </c>
      <c r="D191" s="6">
        <v>6</v>
      </c>
      <c r="E191" s="394">
        <f t="shared" si="13"/>
        <v>1321</v>
      </c>
      <c r="F191" s="6">
        <v>0</v>
      </c>
      <c r="G191" s="6">
        <v>0</v>
      </c>
      <c r="H191" s="6">
        <v>0</v>
      </c>
      <c r="I191" s="402" t="str">
        <f t="shared" si="11"/>
        <v>1321;6;1321;0;0;0; // LC Line Age/AM, Amplitude Modulation</v>
      </c>
    </row>
    <row r="192" spans="1:9" x14ac:dyDescent="0.2">
      <c r="A192" s="243">
        <v>48</v>
      </c>
      <c r="B192" s="396">
        <v>1322</v>
      </c>
      <c r="C192" s="396" t="s">
        <v>1525</v>
      </c>
      <c r="D192" s="6">
        <v>6</v>
      </c>
      <c r="E192" s="394">
        <f t="shared" si="13"/>
        <v>1322</v>
      </c>
      <c r="F192" s="6">
        <v>0</v>
      </c>
      <c r="G192" s="6">
        <v>0</v>
      </c>
      <c r="H192" s="6">
        <v>0</v>
      </c>
      <c r="I192" s="402" t="str">
        <f t="shared" si="11"/>
        <v>1322;6;1322;0;0;0; // LC Line Feedback</v>
      </c>
    </row>
    <row r="193" spans="1:9" x14ac:dyDescent="0.2">
      <c r="A193" s="243">
        <v>49</v>
      </c>
      <c r="B193" s="396">
        <v>1323</v>
      </c>
      <c r="C193" s="396" t="s">
        <v>1526</v>
      </c>
      <c r="D193" s="6">
        <v>6</v>
      </c>
      <c r="E193" s="394">
        <f t="shared" si="13"/>
        <v>1323</v>
      </c>
      <c r="F193" s="6">
        <v>0</v>
      </c>
      <c r="G193" s="6">
        <v>0</v>
      </c>
      <c r="H193" s="6">
        <v>0</v>
      </c>
      <c r="I193" s="402" t="str">
        <f t="shared" si="11"/>
        <v>1323;6;1323;0;0;0; // LC Line Reflection</v>
      </c>
    </row>
    <row r="194" spans="1:9" x14ac:dyDescent="0.2">
      <c r="A194" s="243">
        <v>50</v>
      </c>
      <c r="B194" s="396">
        <v>1324</v>
      </c>
      <c r="C194" s="396" t="s">
        <v>1861</v>
      </c>
      <c r="D194" s="6">
        <v>6</v>
      </c>
      <c r="E194" s="394">
        <f t="shared" si="13"/>
        <v>1324</v>
      </c>
      <c r="F194" s="6">
        <v>0</v>
      </c>
      <c r="G194" s="6">
        <v>0</v>
      </c>
      <c r="H194" s="6">
        <v>0</v>
      </c>
      <c r="I194" s="402" t="str">
        <f t="shared" si="11"/>
        <v>1324;6;1324;0;0;0; // LC Line Response, Cutoff Frequency</v>
      </c>
    </row>
    <row r="195" spans="1:9" x14ac:dyDescent="0.2">
      <c r="A195" s="243">
        <v>51</v>
      </c>
      <c r="B195" s="396">
        <v>1325</v>
      </c>
      <c r="C195" s="396" t="s">
        <v>1860</v>
      </c>
      <c r="D195" s="6">
        <v>6</v>
      </c>
      <c r="E195" s="394">
        <f t="shared" si="13"/>
        <v>1325</v>
      </c>
      <c r="F195" s="6">
        <v>0</v>
      </c>
      <c r="G195" s="6">
        <v>0</v>
      </c>
      <c r="H195" s="6">
        <v>0</v>
      </c>
      <c r="I195" s="402" t="str">
        <f t="shared" si="11"/>
        <v>1325;6;1325;0;0;0; // LC PhaseLk, Line Cutoff Shelving Level</v>
      </c>
    </row>
    <row r="196" spans="1:9" x14ac:dyDescent="0.2">
      <c r="A196" s="243">
        <v>52</v>
      </c>
      <c r="B196" s="396">
        <v>1326</v>
      </c>
      <c r="C196" s="396" t="s">
        <v>498</v>
      </c>
      <c r="D196" s="6">
        <v>6</v>
      </c>
      <c r="E196" s="394">
        <f t="shared" si="13"/>
        <v>1326</v>
      </c>
      <c r="F196" s="6">
        <v>0</v>
      </c>
      <c r="G196" s="6">
        <v>0</v>
      </c>
      <c r="H196" s="6">
        <v>0</v>
      </c>
      <c r="I196" s="402" t="str">
        <f t="shared" ref="I196:I259" si="14">CONCATENATE(B196,";",D196,";",E196,";",F196,";",G196,";",H196,"; // ",C196)</f>
        <v>1326;6;1326;0;0;0; // Scanner Gearing (Vib Frequ)</v>
      </c>
    </row>
    <row r="197" spans="1:9" x14ac:dyDescent="0.2">
      <c r="A197" s="243">
        <v>53</v>
      </c>
      <c r="B197" s="396">
        <v>1327</v>
      </c>
      <c r="C197" s="396" t="s">
        <v>1698</v>
      </c>
      <c r="D197" s="6">
        <v>6</v>
      </c>
      <c r="E197" s="394">
        <f t="shared" si="13"/>
        <v>1327</v>
      </c>
      <c r="F197" s="6">
        <v>0</v>
      </c>
      <c r="G197" s="6">
        <v>0</v>
      </c>
      <c r="H197" s="6">
        <v>0</v>
      </c>
      <c r="I197" s="402" t="str">
        <f t="shared" si="14"/>
        <v>1327;6;1327;0;0;0; // Chorus Dry (Bypass) Level</v>
      </c>
    </row>
    <row r="198" spans="1:9" x14ac:dyDescent="0.2">
      <c r="A198" s="243">
        <v>54</v>
      </c>
      <c r="B198" s="396">
        <v>1328</v>
      </c>
      <c r="C198" s="396" t="s">
        <v>1697</v>
      </c>
      <c r="D198" s="6">
        <v>6</v>
      </c>
      <c r="E198" s="394">
        <f t="shared" si="13"/>
        <v>1328</v>
      </c>
      <c r="F198" s="6">
        <v>0</v>
      </c>
      <c r="G198" s="6">
        <v>0</v>
      </c>
      <c r="H198" s="6">
        <v>0</v>
      </c>
      <c r="I198" s="402" t="str">
        <f t="shared" si="14"/>
        <v>1328;6;1328;0;0;0; // Chorus Wet (Scanner) Level</v>
      </c>
    </row>
    <row r="199" spans="1:9" x14ac:dyDescent="0.2">
      <c r="A199" s="243">
        <v>55</v>
      </c>
      <c r="B199" s="396">
        <v>1329</v>
      </c>
      <c r="C199" s="396" t="s">
        <v>499</v>
      </c>
      <c r="D199" s="6">
        <v>6</v>
      </c>
      <c r="E199" s="394">
        <f t="shared" si="13"/>
        <v>1329</v>
      </c>
      <c r="F199" s="6">
        <v>0</v>
      </c>
      <c r="G199" s="6">
        <v>0</v>
      </c>
      <c r="H199" s="6">
        <v>0</v>
      </c>
      <c r="I199" s="402" t="str">
        <f t="shared" si="14"/>
        <v>1329;6;1329;0;0;0; // Modulation @V1</v>
      </c>
    </row>
    <row r="200" spans="1:9" x14ac:dyDescent="0.2">
      <c r="A200" s="243">
        <v>56</v>
      </c>
      <c r="B200" s="396">
        <v>1330</v>
      </c>
      <c r="C200" s="396" t="s">
        <v>504</v>
      </c>
      <c r="D200" s="6">
        <v>6</v>
      </c>
      <c r="E200" s="394">
        <f t="shared" si="13"/>
        <v>1330</v>
      </c>
      <c r="F200" s="6">
        <v>0</v>
      </c>
      <c r="G200" s="6">
        <v>0</v>
      </c>
      <c r="H200" s="6">
        <v>0</v>
      </c>
      <c r="I200" s="402" t="str">
        <f t="shared" si="14"/>
        <v>1330;6;1330;0;0;0; // Modulation @C1</v>
      </c>
    </row>
    <row r="201" spans="1:9" x14ac:dyDescent="0.2">
      <c r="A201" s="243">
        <v>57</v>
      </c>
      <c r="B201" s="396">
        <v>1331</v>
      </c>
      <c r="C201" s="396" t="s">
        <v>500</v>
      </c>
      <c r="D201" s="6">
        <v>6</v>
      </c>
      <c r="E201" s="394">
        <f t="shared" si="13"/>
        <v>1331</v>
      </c>
      <c r="F201" s="6">
        <v>0</v>
      </c>
      <c r="G201" s="6">
        <v>0</v>
      </c>
      <c r="H201" s="6">
        <v>0</v>
      </c>
      <c r="I201" s="402" t="str">
        <f t="shared" si="14"/>
        <v>1331;6;1331;0;0;0; // Modulation @V2</v>
      </c>
    </row>
    <row r="202" spans="1:9" x14ac:dyDescent="0.2">
      <c r="A202" s="243">
        <v>58</v>
      </c>
      <c r="B202" s="396">
        <v>1332</v>
      </c>
      <c r="C202" s="396" t="s">
        <v>503</v>
      </c>
      <c r="D202" s="6">
        <v>6</v>
      </c>
      <c r="E202" s="394">
        <f t="shared" si="13"/>
        <v>1332</v>
      </c>
      <c r="F202" s="6">
        <v>0</v>
      </c>
      <c r="G202" s="6">
        <v>0</v>
      </c>
      <c r="H202" s="6">
        <v>0</v>
      </c>
      <c r="I202" s="402" t="str">
        <f t="shared" si="14"/>
        <v>1332;6;1332;0;0;0; // Modulation @C2</v>
      </c>
    </row>
    <row r="203" spans="1:9" x14ac:dyDescent="0.2">
      <c r="A203" s="243">
        <v>59</v>
      </c>
      <c r="B203" s="396">
        <v>1333</v>
      </c>
      <c r="C203" s="396" t="s">
        <v>501</v>
      </c>
      <c r="D203" s="6">
        <v>6</v>
      </c>
      <c r="E203" s="394">
        <f t="shared" si="13"/>
        <v>1333</v>
      </c>
      <c r="F203" s="6">
        <v>0</v>
      </c>
      <c r="G203" s="6">
        <v>0</v>
      </c>
      <c r="H203" s="6">
        <v>0</v>
      </c>
      <c r="I203" s="402" t="str">
        <f t="shared" si="14"/>
        <v>1333;6;1333;0;0;0; // Modulation @V3</v>
      </c>
    </row>
    <row r="204" spans="1:9" x14ac:dyDescent="0.2">
      <c r="A204" s="243">
        <v>60</v>
      </c>
      <c r="B204" s="396">
        <v>1334</v>
      </c>
      <c r="C204" s="396" t="s">
        <v>502</v>
      </c>
      <c r="D204" s="6">
        <v>6</v>
      </c>
      <c r="E204" s="394">
        <f t="shared" si="13"/>
        <v>1334</v>
      </c>
      <c r="F204" s="6">
        <v>0</v>
      </c>
      <c r="G204" s="6">
        <v>0</v>
      </c>
      <c r="H204" s="6">
        <v>0</v>
      </c>
      <c r="I204" s="402" t="str">
        <f t="shared" si="14"/>
        <v>1334;6;1334;0;0;0; // Modulation @C3</v>
      </c>
    </row>
    <row r="205" spans="1:9" x14ac:dyDescent="0.2">
      <c r="A205" s="243">
        <v>72</v>
      </c>
      <c r="B205" s="6">
        <v>1480</v>
      </c>
      <c r="C205" s="6" t="s">
        <v>543</v>
      </c>
      <c r="D205" s="6">
        <v>6</v>
      </c>
      <c r="E205" s="394">
        <f t="shared" si="13"/>
        <v>1480</v>
      </c>
      <c r="F205" s="6">
        <v>0</v>
      </c>
      <c r="G205" s="6">
        <v>0</v>
      </c>
      <c r="H205" s="6">
        <v>0</v>
      </c>
      <c r="I205" s="402" t="str">
        <f t="shared" si="14"/>
        <v>1480;6;1480;0;0;0; // Perc Norm Level</v>
      </c>
    </row>
    <row r="206" spans="1:9" x14ac:dyDescent="0.2">
      <c r="A206" s="243">
        <v>73</v>
      </c>
      <c r="B206" s="6">
        <v>1481</v>
      </c>
      <c r="C206" s="6" t="s">
        <v>544</v>
      </c>
      <c r="D206" s="6">
        <v>6</v>
      </c>
      <c r="E206" s="394">
        <f t="shared" si="13"/>
        <v>1481</v>
      </c>
      <c r="F206" s="6">
        <v>0</v>
      </c>
      <c r="G206" s="6">
        <v>0</v>
      </c>
      <c r="H206" s="6">
        <v>0</v>
      </c>
      <c r="I206" s="402" t="str">
        <f t="shared" si="14"/>
        <v>1481;6;1481;0;0;0; // Perc Soft Level</v>
      </c>
    </row>
    <row r="207" spans="1:9" x14ac:dyDescent="0.2">
      <c r="A207" s="243">
        <v>74</v>
      </c>
      <c r="B207" s="6">
        <v>1482</v>
      </c>
      <c r="C207" s="6" t="s">
        <v>244</v>
      </c>
      <c r="D207" s="6">
        <v>6</v>
      </c>
      <c r="E207" s="394">
        <f t="shared" si="13"/>
        <v>1482</v>
      </c>
      <c r="F207" s="6">
        <v>0</v>
      </c>
      <c r="G207" s="6">
        <v>0</v>
      </c>
      <c r="H207" s="6">
        <v>0</v>
      </c>
      <c r="I207" s="402" t="str">
        <f t="shared" si="14"/>
        <v>1482;6;1482;0;0;0; // Perc Long Time</v>
      </c>
    </row>
    <row r="208" spans="1:9" x14ac:dyDescent="0.2">
      <c r="A208" s="243">
        <v>75</v>
      </c>
      <c r="B208" s="6">
        <v>1483</v>
      </c>
      <c r="C208" s="6" t="s">
        <v>245</v>
      </c>
      <c r="D208" s="6">
        <v>6</v>
      </c>
      <c r="E208" s="394">
        <f t="shared" si="13"/>
        <v>1483</v>
      </c>
      <c r="F208" s="6">
        <v>0</v>
      </c>
      <c r="G208" s="6">
        <v>0</v>
      </c>
      <c r="H208" s="6">
        <v>0</v>
      </c>
      <c r="I208" s="402" t="str">
        <f t="shared" si="14"/>
        <v>1483;6;1483;0;0;0; // Perc Short Time</v>
      </c>
    </row>
    <row r="209" spans="1:9" x14ac:dyDescent="0.2">
      <c r="A209" s="243">
        <v>76</v>
      </c>
      <c r="B209" s="6">
        <v>1484</v>
      </c>
      <c r="C209" s="6" t="s">
        <v>545</v>
      </c>
      <c r="D209" s="6">
        <v>6</v>
      </c>
      <c r="E209" s="394">
        <f t="shared" si="13"/>
        <v>1484</v>
      </c>
      <c r="F209" s="6">
        <v>0</v>
      </c>
      <c r="G209" s="6">
        <v>0</v>
      </c>
      <c r="H209" s="6">
        <v>0</v>
      </c>
      <c r="I209" s="402" t="str">
        <f t="shared" si="14"/>
        <v>1484;6;1484;0;0;0; // Perc Muted Level</v>
      </c>
    </row>
    <row r="210" spans="1:9" x14ac:dyDescent="0.2">
      <c r="A210" s="243">
        <v>77</v>
      </c>
      <c r="B210" s="6">
        <v>1485</v>
      </c>
      <c r="C210" s="6" t="s">
        <v>1323</v>
      </c>
      <c r="D210" s="6">
        <v>6</v>
      </c>
      <c r="E210" s="394">
        <f t="shared" si="13"/>
        <v>1485</v>
      </c>
      <c r="F210" s="6">
        <v>0</v>
      </c>
      <c r="G210" s="6">
        <v>0</v>
      </c>
      <c r="H210" s="6">
        <v>0</v>
      </c>
      <c r="I210" s="402" t="str">
        <f t="shared" si="14"/>
        <v>1485;6;1485;0;0;0; // (RFU)</v>
      </c>
    </row>
    <row r="211" spans="1:9" x14ac:dyDescent="0.2">
      <c r="A211" s="243">
        <v>78</v>
      </c>
      <c r="B211" s="6">
        <v>1486</v>
      </c>
      <c r="C211" s="6" t="s">
        <v>546</v>
      </c>
      <c r="D211" s="6">
        <v>6</v>
      </c>
      <c r="E211" s="394">
        <f t="shared" si="13"/>
        <v>1486</v>
      </c>
      <c r="F211" s="6">
        <v>0</v>
      </c>
      <c r="G211" s="6">
        <v>0</v>
      </c>
      <c r="H211" s="6">
        <v>0</v>
      </c>
      <c r="I211" s="402" t="str">
        <f t="shared" si="14"/>
        <v>1486;6;1486;0;0;0; // Perc Precharge Time</v>
      </c>
    </row>
    <row r="212" spans="1:9" x14ac:dyDescent="0.2">
      <c r="A212" s="243">
        <v>79</v>
      </c>
      <c r="B212" s="6">
        <v>1487</v>
      </c>
      <c r="C212" s="6" t="s">
        <v>1323</v>
      </c>
      <c r="D212" s="6">
        <v>6</v>
      </c>
      <c r="E212" s="394">
        <f t="shared" si="13"/>
        <v>1487</v>
      </c>
      <c r="F212" s="6">
        <v>0</v>
      </c>
      <c r="G212" s="6">
        <v>0</v>
      </c>
      <c r="H212" s="6">
        <v>0</v>
      </c>
      <c r="I212" s="402" t="str">
        <f t="shared" si="14"/>
        <v>1487;6;1487;0;0;0; // (RFU)</v>
      </c>
    </row>
    <row r="213" spans="1:9" x14ac:dyDescent="0.2">
      <c r="A213" s="243">
        <v>80</v>
      </c>
      <c r="B213" s="396">
        <v>1490</v>
      </c>
      <c r="C213" s="396" t="s">
        <v>547</v>
      </c>
      <c r="D213" s="6">
        <v>6</v>
      </c>
      <c r="E213" s="394">
        <f t="shared" si="13"/>
        <v>1490</v>
      </c>
      <c r="F213" s="6">
        <v>0</v>
      </c>
      <c r="G213" s="6">
        <v>0</v>
      </c>
      <c r="H213" s="6">
        <v>0</v>
      </c>
      <c r="I213" s="402" t="str">
        <f t="shared" si="14"/>
        <v>1490;6;1490;0;0;0; // GM2 Synth Volume</v>
      </c>
    </row>
    <row r="214" spans="1:9" x14ac:dyDescent="0.2">
      <c r="A214" s="243">
        <v>81</v>
      </c>
      <c r="B214" s="396">
        <v>1491</v>
      </c>
      <c r="C214" s="396" t="s">
        <v>1111</v>
      </c>
      <c r="D214" s="6">
        <v>6</v>
      </c>
      <c r="E214" s="394">
        <f t="shared" si="13"/>
        <v>1491</v>
      </c>
      <c r="F214" s="6">
        <v>0</v>
      </c>
      <c r="G214" s="6">
        <v>0</v>
      </c>
      <c r="H214" s="6">
        <v>0</v>
      </c>
      <c r="I214" s="402" t="str">
        <f t="shared" si="14"/>
        <v>1491;6;1491;0;0;0; // Relative Organ Volume</v>
      </c>
    </row>
    <row r="215" spans="1:9" x14ac:dyDescent="0.2">
      <c r="A215" s="243">
        <v>82</v>
      </c>
      <c r="B215" s="396">
        <v>1492</v>
      </c>
      <c r="C215" s="396" t="s">
        <v>1024</v>
      </c>
      <c r="D215" s="6">
        <v>6</v>
      </c>
      <c r="E215" s="394">
        <f t="shared" si="13"/>
        <v>1492</v>
      </c>
      <c r="F215" s="6">
        <v>0</v>
      </c>
      <c r="G215" s="6">
        <v>0</v>
      </c>
      <c r="H215" s="6">
        <v>0</v>
      </c>
      <c r="I215" s="402" t="str">
        <f t="shared" si="14"/>
        <v>1492;6;1492;0;0;0; // H100 Harp Sustain Time</v>
      </c>
    </row>
    <row r="216" spans="1:9" x14ac:dyDescent="0.2">
      <c r="A216" s="243">
        <v>83</v>
      </c>
      <c r="B216" s="396">
        <v>1493</v>
      </c>
      <c r="C216" s="396" t="s">
        <v>1088</v>
      </c>
      <c r="D216" s="6">
        <v>6</v>
      </c>
      <c r="E216" s="394">
        <f t="shared" si="13"/>
        <v>1493</v>
      </c>
      <c r="F216" s="6">
        <v>0</v>
      </c>
      <c r="G216" s="6">
        <v>0</v>
      </c>
      <c r="H216" s="6">
        <v>0</v>
      </c>
      <c r="I216" s="402" t="str">
        <f t="shared" si="14"/>
        <v>1493;6;1493;0;0;0; // H100 2nd Voice Volume</v>
      </c>
    </row>
    <row r="217" spans="1:9" x14ac:dyDescent="0.2">
      <c r="A217" s="243">
        <v>84</v>
      </c>
      <c r="B217" s="396">
        <v>1494</v>
      </c>
      <c r="C217" s="396" t="s">
        <v>1323</v>
      </c>
      <c r="D217" s="6">
        <v>6</v>
      </c>
      <c r="E217" s="394">
        <f t="shared" si="13"/>
        <v>1494</v>
      </c>
      <c r="F217" s="6">
        <v>0</v>
      </c>
      <c r="G217" s="6">
        <v>0</v>
      </c>
      <c r="H217" s="6">
        <v>0</v>
      </c>
      <c r="I217" s="402" t="str">
        <f t="shared" si="14"/>
        <v>1494;6;1494;0;0;0; // (RFU)</v>
      </c>
    </row>
    <row r="218" spans="1:9" x14ac:dyDescent="0.2">
      <c r="A218" s="243">
        <v>86</v>
      </c>
      <c r="B218" s="6">
        <v>1448</v>
      </c>
      <c r="C218" s="6" t="s">
        <v>817</v>
      </c>
      <c r="D218" s="6">
        <v>6</v>
      </c>
      <c r="E218" s="394">
        <f t="shared" si="13"/>
        <v>1448</v>
      </c>
      <c r="F218" s="6">
        <v>0</v>
      </c>
      <c r="G218" s="6">
        <v>0</v>
      </c>
      <c r="H218" s="6">
        <v>0</v>
      </c>
      <c r="I218" s="402" t="str">
        <f t="shared" si="14"/>
        <v>1448;6;1448;0;0;0; // Rotary Live Control, Horn Slow Time</v>
      </c>
    </row>
    <row r="219" spans="1:9" x14ac:dyDescent="0.2">
      <c r="A219" s="243">
        <v>87</v>
      </c>
      <c r="B219" s="6">
        <v>1449</v>
      </c>
      <c r="C219" s="6" t="s">
        <v>818</v>
      </c>
      <c r="D219" s="6">
        <v>6</v>
      </c>
      <c r="E219" s="394">
        <f t="shared" si="13"/>
        <v>1449</v>
      </c>
      <c r="F219" s="6">
        <v>0</v>
      </c>
      <c r="G219" s="6">
        <v>0</v>
      </c>
      <c r="H219" s="6">
        <v>0</v>
      </c>
      <c r="I219" s="402" t="str">
        <f t="shared" si="14"/>
        <v>1449;6;1449;0;0;0; // Rotary Live Control, Rotor Slow Time</v>
      </c>
    </row>
    <row r="220" spans="1:9" x14ac:dyDescent="0.2">
      <c r="A220" s="243">
        <v>88</v>
      </c>
      <c r="B220" s="6">
        <v>1450</v>
      </c>
      <c r="C220" s="6" t="s">
        <v>819</v>
      </c>
      <c r="D220" s="6">
        <v>6</v>
      </c>
      <c r="E220" s="394">
        <f t="shared" si="13"/>
        <v>1450</v>
      </c>
      <c r="F220" s="6">
        <v>0</v>
      </c>
      <c r="G220" s="6">
        <v>0</v>
      </c>
      <c r="H220" s="6">
        <v>0</v>
      </c>
      <c r="I220" s="402" t="str">
        <f t="shared" si="14"/>
        <v>1450;6;1450;0;0;0; // Rotary Live Control, Horn Fast Time</v>
      </c>
    </row>
    <row r="221" spans="1:9" x14ac:dyDescent="0.2">
      <c r="A221" s="243">
        <v>89</v>
      </c>
      <c r="B221" s="6">
        <v>1451</v>
      </c>
      <c r="C221" s="6" t="s">
        <v>820</v>
      </c>
      <c r="D221" s="6">
        <v>6</v>
      </c>
      <c r="E221" s="394">
        <f t="shared" si="13"/>
        <v>1451</v>
      </c>
      <c r="F221" s="6">
        <v>0</v>
      </c>
      <c r="G221" s="6">
        <v>0</v>
      </c>
      <c r="H221" s="6">
        <v>0</v>
      </c>
      <c r="I221" s="402" t="str">
        <f t="shared" si="14"/>
        <v>1451;6;1451;0;0;0; // Rotary Live Control, Rotor Fast Time</v>
      </c>
    </row>
    <row r="222" spans="1:9" x14ac:dyDescent="0.2">
      <c r="A222" s="243">
        <v>90</v>
      </c>
      <c r="B222" s="6">
        <v>1452</v>
      </c>
      <c r="C222" s="6" t="s">
        <v>821</v>
      </c>
      <c r="D222" s="6">
        <v>6</v>
      </c>
      <c r="E222" s="394">
        <f t="shared" si="13"/>
        <v>1452</v>
      </c>
      <c r="F222" s="6">
        <v>0</v>
      </c>
      <c r="G222" s="6">
        <v>0</v>
      </c>
      <c r="H222" s="6">
        <v>0</v>
      </c>
      <c r="I222" s="402" t="str">
        <f t="shared" si="14"/>
        <v>1452;6;1452;0;0;0; // Rotary Live Control, Horn Ramp Up Time</v>
      </c>
    </row>
    <row r="223" spans="1:9" x14ac:dyDescent="0.2">
      <c r="A223" s="243">
        <v>91</v>
      </c>
      <c r="B223" s="6">
        <v>1453</v>
      </c>
      <c r="C223" s="6" t="s">
        <v>822</v>
      </c>
      <c r="D223" s="6">
        <v>6</v>
      </c>
      <c r="E223" s="394">
        <f t="shared" si="13"/>
        <v>1453</v>
      </c>
      <c r="F223" s="6">
        <v>0</v>
      </c>
      <c r="G223" s="6">
        <v>0</v>
      </c>
      <c r="H223" s="6">
        <v>0</v>
      </c>
      <c r="I223" s="402" t="str">
        <f t="shared" si="14"/>
        <v>1453;6;1453;0;0;0; // Rotary Live Control, Rotor Ramp Up Time</v>
      </c>
    </row>
    <row r="224" spans="1:9" x14ac:dyDescent="0.2">
      <c r="A224" s="243">
        <v>92</v>
      </c>
      <c r="B224" s="6">
        <v>1454</v>
      </c>
      <c r="C224" s="6" t="s">
        <v>823</v>
      </c>
      <c r="D224" s="6">
        <v>6</v>
      </c>
      <c r="E224" s="394">
        <f t="shared" si="13"/>
        <v>1454</v>
      </c>
      <c r="F224" s="6">
        <v>0</v>
      </c>
      <c r="G224" s="6">
        <v>0</v>
      </c>
      <c r="H224" s="6">
        <v>0</v>
      </c>
      <c r="I224" s="402" t="str">
        <f t="shared" si="14"/>
        <v>1454;6;1454;0;0;0; // Rotary Live Control, Horn Ramp Down Time</v>
      </c>
    </row>
    <row r="225" spans="1:9" x14ac:dyDescent="0.2">
      <c r="A225" s="243">
        <v>93</v>
      </c>
      <c r="B225" s="6">
        <v>1455</v>
      </c>
      <c r="C225" s="6" t="s">
        <v>824</v>
      </c>
      <c r="D225" s="6">
        <v>6</v>
      </c>
      <c r="E225" s="394">
        <f t="shared" si="13"/>
        <v>1455</v>
      </c>
      <c r="F225" s="6">
        <v>0</v>
      </c>
      <c r="G225" s="6">
        <v>0</v>
      </c>
      <c r="H225" s="6">
        <v>0</v>
      </c>
      <c r="I225" s="402" t="str">
        <f t="shared" si="14"/>
        <v>1455;6;1455;0;0;0; // Rotary Live Control, Rotor Ramp Down Time</v>
      </c>
    </row>
    <row r="226" spans="1:9" x14ac:dyDescent="0.2">
      <c r="A226" s="243">
        <v>94</v>
      </c>
      <c r="B226" s="6">
        <v>1456</v>
      </c>
      <c r="C226" s="6" t="s">
        <v>825</v>
      </c>
      <c r="D226" s="6">
        <v>6</v>
      </c>
      <c r="E226" s="394">
        <f t="shared" si="13"/>
        <v>1456</v>
      </c>
      <c r="F226" s="6">
        <v>0</v>
      </c>
      <c r="G226" s="6">
        <v>0</v>
      </c>
      <c r="H226" s="6">
        <v>0</v>
      </c>
      <c r="I226" s="402" t="str">
        <f t="shared" si="14"/>
        <v>1456;6;1456;0;0;0; // Rotary Live Control, Speaker Throb Amount</v>
      </c>
    </row>
    <row r="227" spans="1:9" x14ac:dyDescent="0.2">
      <c r="A227" s="243">
        <v>95</v>
      </c>
      <c r="B227" s="6">
        <v>1457</v>
      </c>
      <c r="C227" s="6" t="s">
        <v>826</v>
      </c>
      <c r="D227" s="6">
        <v>6</v>
      </c>
      <c r="E227" s="394">
        <f t="shared" si="13"/>
        <v>1457</v>
      </c>
      <c r="F227" s="6">
        <v>0</v>
      </c>
      <c r="G227" s="6">
        <v>0</v>
      </c>
      <c r="H227" s="6">
        <v>0</v>
      </c>
      <c r="I227" s="402" t="str">
        <f t="shared" si="14"/>
        <v>1457;6;1457;0;0;0; // Rotary Live Control, Speaker Spread</v>
      </c>
    </row>
    <row r="228" spans="1:9" x14ac:dyDescent="0.2">
      <c r="A228" s="243">
        <v>96</v>
      </c>
      <c r="B228" s="6">
        <v>1458</v>
      </c>
      <c r="C228" s="6" t="s">
        <v>827</v>
      </c>
      <c r="D228" s="6">
        <v>6</v>
      </c>
      <c r="E228" s="394">
        <f t="shared" ref="E228:E270" si="15">B228</f>
        <v>1458</v>
      </c>
      <c r="F228" s="6">
        <v>0</v>
      </c>
      <c r="G228" s="6">
        <v>0</v>
      </c>
      <c r="H228" s="6">
        <v>0</v>
      </c>
      <c r="I228" s="402" t="str">
        <f t="shared" si="14"/>
        <v>1458;6;1458;0;0;0; // Rotary Live Control, Speaker Balance</v>
      </c>
    </row>
    <row r="229" spans="1:9" x14ac:dyDescent="0.2">
      <c r="A229" s="243">
        <v>97</v>
      </c>
      <c r="B229" s="6">
        <v>1459</v>
      </c>
      <c r="C229" s="6" t="s">
        <v>2047</v>
      </c>
      <c r="D229" s="6">
        <v>4</v>
      </c>
      <c r="E229" s="394">
        <f t="shared" si="15"/>
        <v>1459</v>
      </c>
      <c r="F229" s="6">
        <v>0</v>
      </c>
      <c r="G229" s="6">
        <v>0</v>
      </c>
      <c r="H229" s="6">
        <v>0</v>
      </c>
      <c r="I229" s="402" t="str">
        <f t="shared" si="14"/>
        <v>1459;4;1459;0;0;0; // Rotary Live Control, Sync PHR to Rotary Speed</v>
      </c>
    </row>
    <row r="230" spans="1:9" x14ac:dyDescent="0.2">
      <c r="A230" s="243">
        <v>102</v>
      </c>
      <c r="B230" s="398">
        <v>1152</v>
      </c>
      <c r="C230" s="398" t="s">
        <v>2015</v>
      </c>
      <c r="D230" s="6">
        <v>4</v>
      </c>
      <c r="E230" s="394">
        <f t="shared" si="15"/>
        <v>1152</v>
      </c>
      <c r="F230" s="6">
        <v>0</v>
      </c>
      <c r="G230" s="6">
        <v>0</v>
      </c>
      <c r="H230" s="6">
        <v>0</v>
      </c>
      <c r="I230" s="402" t="str">
        <f t="shared" si="14"/>
        <v>1152;4;1152;0;0;0; // TAB #24, H100 Mode</v>
      </c>
    </row>
    <row r="231" spans="1:9" x14ac:dyDescent="0.2">
      <c r="A231" s="243">
        <v>103</v>
      </c>
      <c r="B231" s="398">
        <v>1153</v>
      </c>
      <c r="C231" s="398" t="s">
        <v>2016</v>
      </c>
      <c r="D231" s="6">
        <v>4</v>
      </c>
      <c r="E231" s="394">
        <f t="shared" si="15"/>
        <v>1153</v>
      </c>
      <c r="F231" s="6">
        <v>0</v>
      </c>
      <c r="G231" s="6">
        <v>0</v>
      </c>
      <c r="H231" s="6">
        <v>0</v>
      </c>
      <c r="I231" s="402" t="str">
        <f t="shared" si="14"/>
        <v>1153;4;1153;0;0;0; // TAB #25, Envelope Generator (EG) Mode</v>
      </c>
    </row>
    <row r="232" spans="1:9" x14ac:dyDescent="0.2">
      <c r="A232" s="243">
        <v>104</v>
      </c>
      <c r="B232" s="398">
        <v>1154</v>
      </c>
      <c r="C232" s="398" t="s">
        <v>2017</v>
      </c>
      <c r="D232" s="6">
        <v>4</v>
      </c>
      <c r="E232" s="394">
        <f t="shared" si="15"/>
        <v>1154</v>
      </c>
      <c r="F232" s="6">
        <v>0</v>
      </c>
      <c r="G232" s="6">
        <v>0</v>
      </c>
      <c r="H232" s="6">
        <v>0</v>
      </c>
      <c r="I232" s="402" t="str">
        <f t="shared" si="14"/>
        <v>1154;4;1154;0;0;0; // TAB #26, EG Percussion Drawbar Mode</v>
      </c>
    </row>
    <row r="233" spans="1:9" x14ac:dyDescent="0.2">
      <c r="A233" s="243">
        <v>105</v>
      </c>
      <c r="B233" s="398">
        <v>1155</v>
      </c>
      <c r="C233" s="398" t="s">
        <v>2018</v>
      </c>
      <c r="D233" s="6">
        <v>4</v>
      </c>
      <c r="E233" s="394">
        <f t="shared" si="15"/>
        <v>1155</v>
      </c>
      <c r="F233" s="6">
        <v>0</v>
      </c>
      <c r="G233" s="6">
        <v>0</v>
      </c>
      <c r="H233" s="6">
        <v>0</v>
      </c>
      <c r="I233" s="402" t="str">
        <f t="shared" si="14"/>
        <v xml:space="preserve">1155;4;1155;0;0;0; // TAB #27, EG TimeBend Drawbar Mode </v>
      </c>
    </row>
    <row r="234" spans="1:9" x14ac:dyDescent="0.2">
      <c r="A234" s="243">
        <v>106</v>
      </c>
      <c r="B234" s="398">
        <v>1156</v>
      </c>
      <c r="C234" s="398" t="s">
        <v>2019</v>
      </c>
      <c r="D234" s="6">
        <v>4</v>
      </c>
      <c r="E234" s="394">
        <f t="shared" si="15"/>
        <v>1156</v>
      </c>
      <c r="F234" s="6">
        <v>0</v>
      </c>
      <c r="G234" s="6">
        <v>0</v>
      </c>
      <c r="H234" s="6">
        <v>0</v>
      </c>
      <c r="I234" s="402" t="str">
        <f t="shared" si="14"/>
        <v>1156;4;1156;0;0;0; // TAB #28, H100 2ndVoice (Perc Decay Bypass)</v>
      </c>
    </row>
    <row r="235" spans="1:9" x14ac:dyDescent="0.2">
      <c r="A235" s="243">
        <v>107</v>
      </c>
      <c r="B235" s="398">
        <v>1157</v>
      </c>
      <c r="C235" s="398" t="s">
        <v>2020</v>
      </c>
      <c r="D235" s="6">
        <v>4</v>
      </c>
      <c r="E235" s="394">
        <f t="shared" si="15"/>
        <v>1157</v>
      </c>
      <c r="F235" s="6">
        <v>0</v>
      </c>
      <c r="G235" s="6">
        <v>0</v>
      </c>
      <c r="H235" s="6">
        <v>0</v>
      </c>
      <c r="I235" s="402" t="str">
        <f t="shared" si="14"/>
        <v>1157;4;1157;0;0;0; // TAB #29, H100 Harp Sustain</v>
      </c>
    </row>
    <row r="236" spans="1:9" x14ac:dyDescent="0.2">
      <c r="A236" s="243">
        <v>108</v>
      </c>
      <c r="B236" s="398">
        <v>1158</v>
      </c>
      <c r="C236" s="398" t="s">
        <v>2021</v>
      </c>
      <c r="D236" s="6">
        <v>4</v>
      </c>
      <c r="E236" s="394">
        <f t="shared" si="15"/>
        <v>1158</v>
      </c>
      <c r="F236" s="6">
        <v>0</v>
      </c>
      <c r="G236" s="6">
        <v>0</v>
      </c>
      <c r="H236" s="6">
        <v>0</v>
      </c>
      <c r="I236" s="402" t="str">
        <f t="shared" si="14"/>
        <v>1158;4;1158;0;0;0; // TAB #30, EG Enables to Dry Channel</v>
      </c>
    </row>
    <row r="237" spans="1:9" x14ac:dyDescent="0.2">
      <c r="A237" s="243">
        <v>109</v>
      </c>
      <c r="B237" s="398">
        <v>1159</v>
      </c>
      <c r="C237" s="398" t="s">
        <v>2022</v>
      </c>
      <c r="D237" s="6">
        <v>4</v>
      </c>
      <c r="E237" s="394">
        <f t="shared" si="15"/>
        <v>1159</v>
      </c>
      <c r="F237" s="6">
        <v>0</v>
      </c>
      <c r="G237" s="6">
        <v>0</v>
      </c>
      <c r="H237" s="6">
        <v>0</v>
      </c>
      <c r="I237" s="402" t="str">
        <f t="shared" si="14"/>
        <v>1159;4;1159;0;0;0; // TAB #31, Equalizer Bypass</v>
      </c>
    </row>
    <row r="238" spans="1:9" x14ac:dyDescent="0.2">
      <c r="A238" s="313">
        <v>58</v>
      </c>
      <c r="B238" s="73">
        <v>1605</v>
      </c>
      <c r="C238" s="73" t="s">
        <v>2070</v>
      </c>
      <c r="D238" s="6">
        <v>0</v>
      </c>
      <c r="E238" s="394">
        <f t="shared" si="15"/>
        <v>1605</v>
      </c>
      <c r="F238" s="6">
        <v>0</v>
      </c>
      <c r="G238" s="6">
        <v>0</v>
      </c>
      <c r="H238" s="6">
        <v>0</v>
      </c>
      <c r="I238" s="402" t="str">
        <f t="shared" si="14"/>
        <v>1605;0;1605;0;0;0; // Store Current Preset (127)</v>
      </c>
    </row>
    <row r="239" spans="1:9" x14ac:dyDescent="0.2">
      <c r="A239" s="313">
        <v>59</v>
      </c>
      <c r="B239" s="396">
        <v>1606</v>
      </c>
      <c r="C239" s="396" t="s">
        <v>2069</v>
      </c>
      <c r="D239" s="6">
        <v>0</v>
      </c>
      <c r="E239" s="394">
        <f t="shared" si="15"/>
        <v>1606</v>
      </c>
      <c r="F239" s="6">
        <v>0</v>
      </c>
      <c r="G239" s="6">
        <v>0</v>
      </c>
      <c r="H239" s="6">
        <v>0</v>
      </c>
      <c r="I239" s="402" t="str">
        <f t="shared" si="14"/>
        <v>1606;0;1606;0;0;0; // Store Current Upper Voice (127)</v>
      </c>
    </row>
    <row r="240" spans="1:9" x14ac:dyDescent="0.2">
      <c r="A240" s="313">
        <v>60</v>
      </c>
      <c r="B240" s="396">
        <v>1607</v>
      </c>
      <c r="C240" s="396" t="s">
        <v>2071</v>
      </c>
      <c r="D240" s="6">
        <v>0</v>
      </c>
      <c r="E240" s="394">
        <f t="shared" si="15"/>
        <v>1607</v>
      </c>
      <c r="F240" s="6">
        <v>0</v>
      </c>
      <c r="G240" s="6">
        <v>0</v>
      </c>
      <c r="H240" s="6">
        <v>0</v>
      </c>
      <c r="I240" s="402" t="str">
        <f t="shared" si="14"/>
        <v>1607;0;1607;0;0;0; // Store Current Lower Voice (127)</v>
      </c>
    </row>
    <row r="241" spans="1:9" x14ac:dyDescent="0.2">
      <c r="A241" s="313">
        <v>61</v>
      </c>
      <c r="B241" s="396">
        <v>1608</v>
      </c>
      <c r="C241" s="396" t="s">
        <v>2072</v>
      </c>
      <c r="D241" s="6">
        <v>0</v>
      </c>
      <c r="E241" s="394">
        <f t="shared" si="15"/>
        <v>1608</v>
      </c>
      <c r="F241" s="6">
        <v>0</v>
      </c>
      <c r="G241" s="6">
        <v>0</v>
      </c>
      <c r="H241" s="6">
        <v>0</v>
      </c>
      <c r="I241" s="402" t="str">
        <f t="shared" si="14"/>
        <v>1608;0;1608;0;0;0; // Store Current Pedal Voice (127)</v>
      </c>
    </row>
    <row r="242" spans="1:9" x14ac:dyDescent="0.2">
      <c r="A242" s="313">
        <v>62</v>
      </c>
      <c r="B242" s="217">
        <v>1609</v>
      </c>
      <c r="C242" s="217" t="s">
        <v>2068</v>
      </c>
      <c r="D242" s="6">
        <v>0</v>
      </c>
      <c r="E242" s="394">
        <f t="shared" si="15"/>
        <v>1609</v>
      </c>
      <c r="F242" s="6">
        <v>0</v>
      </c>
      <c r="G242" s="6">
        <v>0</v>
      </c>
      <c r="H242" s="6">
        <v>0</v>
      </c>
      <c r="I242" s="402" t="str">
        <f t="shared" si="14"/>
        <v>1609;0;1609;0;0;0; // Preset/Voice Store Request</v>
      </c>
    </row>
    <row r="243" spans="1:9" x14ac:dyDescent="0.2">
      <c r="A243" s="313">
        <v>63</v>
      </c>
      <c r="B243" s="400">
        <v>1610</v>
      </c>
      <c r="C243" s="400" t="s">
        <v>2121</v>
      </c>
      <c r="D243" s="6">
        <v>0</v>
      </c>
      <c r="E243" s="394">
        <f t="shared" si="15"/>
        <v>1610</v>
      </c>
      <c r="F243" s="6">
        <v>0</v>
      </c>
      <c r="G243" s="6">
        <v>0</v>
      </c>
      <c r="H243" s="6">
        <v>0</v>
      </c>
      <c r="I243" s="402" t="str">
        <f t="shared" si="14"/>
        <v>1610;0;1610;0;0;0; // Binary Respone einschalten (OSC)</v>
      </c>
    </row>
    <row r="244" spans="1:9" x14ac:dyDescent="0.2">
      <c r="A244" s="313">
        <v>70</v>
      </c>
      <c r="B244" s="64">
        <v>1620</v>
      </c>
      <c r="C244" s="64" t="s">
        <v>2084</v>
      </c>
      <c r="D244" s="6">
        <v>0</v>
      </c>
      <c r="E244" s="394">
        <f t="shared" si="15"/>
        <v>1620</v>
      </c>
      <c r="F244" s="6">
        <v>0</v>
      </c>
      <c r="G244" s="6">
        <v>0</v>
      </c>
      <c r="H244" s="6">
        <v>0</v>
      </c>
      <c r="I244" s="402" t="str">
        <f t="shared" si="14"/>
        <v>1620;0;1620;0;0;0; // Dec Overall/Common Preset</v>
      </c>
    </row>
    <row r="245" spans="1:9" x14ac:dyDescent="0.2">
      <c r="A245" s="313">
        <v>71</v>
      </c>
      <c r="B245" s="64">
        <v>1621</v>
      </c>
      <c r="C245" s="64" t="s">
        <v>2085</v>
      </c>
      <c r="D245" s="6">
        <v>0</v>
      </c>
      <c r="E245" s="394">
        <f t="shared" si="15"/>
        <v>1621</v>
      </c>
      <c r="F245" s="6">
        <v>0</v>
      </c>
      <c r="G245" s="6">
        <v>0</v>
      </c>
      <c r="H245" s="6">
        <v>0</v>
      </c>
      <c r="I245" s="402" t="str">
        <f t="shared" si="14"/>
        <v>1621;0;1621;0;0;0; // Inc Overall/Common Preset</v>
      </c>
    </row>
    <row r="246" spans="1:9" x14ac:dyDescent="0.2">
      <c r="A246" s="313">
        <v>72</v>
      </c>
      <c r="B246" s="401">
        <v>1622</v>
      </c>
      <c r="C246" s="401" t="s">
        <v>2082</v>
      </c>
      <c r="D246" s="6">
        <v>0</v>
      </c>
      <c r="E246" s="394">
        <f t="shared" si="15"/>
        <v>1622</v>
      </c>
      <c r="F246" s="6">
        <v>0</v>
      </c>
      <c r="G246" s="6">
        <v>0</v>
      </c>
      <c r="H246" s="6">
        <v>0</v>
      </c>
      <c r="I246" s="402" t="str">
        <f t="shared" si="14"/>
        <v>1622;0;1622;0;0;0; // Dec Upper Voice</v>
      </c>
    </row>
    <row r="247" spans="1:9" x14ac:dyDescent="0.2">
      <c r="A247" s="313">
        <v>73</v>
      </c>
      <c r="B247" s="401">
        <v>1623</v>
      </c>
      <c r="C247" s="401" t="s">
        <v>2083</v>
      </c>
      <c r="D247" s="6">
        <v>0</v>
      </c>
      <c r="E247" s="394">
        <f t="shared" si="15"/>
        <v>1623</v>
      </c>
      <c r="F247" s="6">
        <v>0</v>
      </c>
      <c r="G247" s="6">
        <v>0</v>
      </c>
      <c r="H247" s="6">
        <v>0</v>
      </c>
      <c r="I247" s="402" t="str">
        <f t="shared" si="14"/>
        <v>1623;0;1623;0;0;0; // Inc Upper Voice</v>
      </c>
    </row>
    <row r="248" spans="1:9" x14ac:dyDescent="0.2">
      <c r="A248" s="313">
        <v>74</v>
      </c>
      <c r="B248" s="217">
        <v>1624</v>
      </c>
      <c r="C248" s="217" t="s">
        <v>2078</v>
      </c>
      <c r="D248" s="6">
        <v>0</v>
      </c>
      <c r="E248" s="394">
        <f t="shared" si="15"/>
        <v>1624</v>
      </c>
      <c r="F248" s="6">
        <v>0</v>
      </c>
      <c r="G248" s="6">
        <v>0</v>
      </c>
      <c r="H248" s="6">
        <v>0</v>
      </c>
      <c r="I248" s="402" t="str">
        <f t="shared" si="14"/>
        <v>1624;0;1624;0;0;0; // Dec Lower Voice</v>
      </c>
    </row>
    <row r="249" spans="1:9" x14ac:dyDescent="0.2">
      <c r="A249" s="313">
        <v>75</v>
      </c>
      <c r="B249" s="217">
        <v>1625</v>
      </c>
      <c r="C249" s="217" t="s">
        <v>2079</v>
      </c>
      <c r="D249" s="6">
        <v>0</v>
      </c>
      <c r="E249" s="394">
        <f t="shared" si="15"/>
        <v>1625</v>
      </c>
      <c r="F249" s="6">
        <v>0</v>
      </c>
      <c r="G249" s="6">
        <v>0</v>
      </c>
      <c r="H249" s="6">
        <v>0</v>
      </c>
      <c r="I249" s="402" t="str">
        <f t="shared" si="14"/>
        <v>1625;0;1625;0;0;0; // Inc Lower Voice</v>
      </c>
    </row>
    <row r="250" spans="1:9" x14ac:dyDescent="0.2">
      <c r="A250" s="313">
        <v>76</v>
      </c>
      <c r="B250" s="255">
        <v>1626</v>
      </c>
      <c r="C250" s="255" t="s">
        <v>2081</v>
      </c>
      <c r="D250" s="6">
        <v>0</v>
      </c>
      <c r="E250" s="394">
        <f t="shared" si="15"/>
        <v>1626</v>
      </c>
      <c r="F250" s="6">
        <v>0</v>
      </c>
      <c r="G250" s="6">
        <v>0</v>
      </c>
      <c r="H250" s="6">
        <v>0</v>
      </c>
      <c r="I250" s="402" t="str">
        <f t="shared" si="14"/>
        <v>1626;0;1626;0;0;0; // Dec Pedal Voice</v>
      </c>
    </row>
    <row r="251" spans="1:9" x14ac:dyDescent="0.2">
      <c r="A251" s="313">
        <v>77</v>
      </c>
      <c r="B251" s="255">
        <v>1627</v>
      </c>
      <c r="C251" s="255" t="s">
        <v>2080</v>
      </c>
      <c r="D251" s="6">
        <v>0</v>
      </c>
      <c r="E251" s="394">
        <f t="shared" si="15"/>
        <v>1627</v>
      </c>
      <c r="F251" s="6">
        <v>0</v>
      </c>
      <c r="G251" s="6">
        <v>0</v>
      </c>
      <c r="H251" s="6">
        <v>0</v>
      </c>
      <c r="I251" s="402" t="str">
        <f t="shared" si="14"/>
        <v>1627;0;1627;0;0;0; // Inc Pedal Voice</v>
      </c>
    </row>
    <row r="252" spans="1:9" x14ac:dyDescent="0.2">
      <c r="A252" s="313">
        <v>78</v>
      </c>
      <c r="B252" s="402">
        <v>1628</v>
      </c>
      <c r="C252" s="402" t="s">
        <v>2097</v>
      </c>
      <c r="D252" s="6">
        <v>0</v>
      </c>
      <c r="E252" s="394">
        <f t="shared" si="15"/>
        <v>1628</v>
      </c>
      <c r="F252" s="6">
        <v>0</v>
      </c>
      <c r="G252" s="6">
        <v>0</v>
      </c>
      <c r="H252" s="6">
        <v>0</v>
      </c>
      <c r="I252" s="402" t="str">
        <f t="shared" si="14"/>
        <v>1628;0;1628;0;0;0; // Dec Upper GM Voice 1</v>
      </c>
    </row>
    <row r="253" spans="1:9" x14ac:dyDescent="0.2">
      <c r="A253" s="313">
        <v>79</v>
      </c>
      <c r="B253" s="402">
        <v>1629</v>
      </c>
      <c r="C253" s="402" t="s">
        <v>2098</v>
      </c>
      <c r="D253" s="6">
        <v>0</v>
      </c>
      <c r="E253" s="394">
        <f t="shared" si="15"/>
        <v>1629</v>
      </c>
      <c r="F253" s="6">
        <v>0</v>
      </c>
      <c r="G253" s="6">
        <v>0</v>
      </c>
      <c r="H253" s="6">
        <v>0</v>
      </c>
      <c r="I253" s="402" t="str">
        <f t="shared" si="14"/>
        <v>1629;0;1629;0;0;0; // Inc Upper GM Voice 1</v>
      </c>
    </row>
    <row r="254" spans="1:9" x14ac:dyDescent="0.2">
      <c r="A254" s="313">
        <v>80</v>
      </c>
      <c r="B254" s="402">
        <v>1630</v>
      </c>
      <c r="C254" s="402" t="s">
        <v>2099</v>
      </c>
      <c r="D254" s="6">
        <v>0</v>
      </c>
      <c r="E254" s="394">
        <f t="shared" si="15"/>
        <v>1630</v>
      </c>
      <c r="F254" s="6">
        <v>0</v>
      </c>
      <c r="G254" s="6">
        <v>0</v>
      </c>
      <c r="H254" s="6">
        <v>0</v>
      </c>
      <c r="I254" s="402" t="str">
        <f t="shared" si="14"/>
        <v>1630;0;1630;0;0;0; // Dec Upper GM Voice 2</v>
      </c>
    </row>
    <row r="255" spans="1:9" x14ac:dyDescent="0.2">
      <c r="A255" s="313">
        <v>81</v>
      </c>
      <c r="B255" s="402">
        <v>1631</v>
      </c>
      <c r="C255" s="402" t="s">
        <v>2100</v>
      </c>
      <c r="D255" s="6">
        <v>0</v>
      </c>
      <c r="E255" s="394">
        <f t="shared" si="15"/>
        <v>1631</v>
      </c>
      <c r="F255" s="6">
        <v>0</v>
      </c>
      <c r="G255" s="6">
        <v>0</v>
      </c>
      <c r="H255" s="6">
        <v>0</v>
      </c>
      <c r="I255" s="402" t="str">
        <f t="shared" si="14"/>
        <v>1631;0;1631;0;0;0; // Inc Upper GM Voice 2</v>
      </c>
    </row>
    <row r="256" spans="1:9" x14ac:dyDescent="0.2">
      <c r="A256" s="313">
        <v>82</v>
      </c>
      <c r="B256" s="217">
        <v>1632</v>
      </c>
      <c r="C256" s="217" t="s">
        <v>2101</v>
      </c>
      <c r="D256" s="6">
        <v>0</v>
      </c>
      <c r="E256" s="394">
        <f t="shared" si="15"/>
        <v>1632</v>
      </c>
      <c r="F256" s="6">
        <v>0</v>
      </c>
      <c r="G256" s="6">
        <v>0</v>
      </c>
      <c r="H256" s="6">
        <v>0</v>
      </c>
      <c r="I256" s="402" t="str">
        <f t="shared" si="14"/>
        <v>1632;0;1632;0;0;0; // Dec Lower GM Voice 1</v>
      </c>
    </row>
    <row r="257" spans="1:9" x14ac:dyDescent="0.2">
      <c r="A257" s="313">
        <v>83</v>
      </c>
      <c r="B257" s="217">
        <v>1633</v>
      </c>
      <c r="C257" s="217" t="s">
        <v>2102</v>
      </c>
      <c r="D257" s="6">
        <v>0</v>
      </c>
      <c r="E257" s="394">
        <f t="shared" si="15"/>
        <v>1633</v>
      </c>
      <c r="F257" s="6">
        <v>0</v>
      </c>
      <c r="G257" s="6">
        <v>0</v>
      </c>
      <c r="H257" s="6">
        <v>0</v>
      </c>
      <c r="I257" s="402" t="str">
        <f t="shared" si="14"/>
        <v>1633;0;1633;0;0;0; // Inc Lower GM Voice 1</v>
      </c>
    </row>
    <row r="258" spans="1:9" x14ac:dyDescent="0.2">
      <c r="A258" s="313">
        <v>84</v>
      </c>
      <c r="B258" s="217">
        <v>1634</v>
      </c>
      <c r="C258" s="217" t="s">
        <v>2103</v>
      </c>
      <c r="D258" s="6">
        <v>0</v>
      </c>
      <c r="E258" s="394">
        <f t="shared" si="15"/>
        <v>1634</v>
      </c>
      <c r="F258" s="6">
        <v>0</v>
      </c>
      <c r="G258" s="6">
        <v>0</v>
      </c>
      <c r="H258" s="6">
        <v>0</v>
      </c>
      <c r="I258" s="402" t="str">
        <f t="shared" si="14"/>
        <v>1634;0;1634;0;0;0; // Dec Lower GM Voice 2</v>
      </c>
    </row>
    <row r="259" spans="1:9" x14ac:dyDescent="0.2">
      <c r="A259" s="313">
        <v>85</v>
      </c>
      <c r="B259" s="217">
        <v>1635</v>
      </c>
      <c r="C259" s="217" t="s">
        <v>2104</v>
      </c>
      <c r="D259" s="6">
        <v>0</v>
      </c>
      <c r="E259" s="394">
        <f t="shared" si="15"/>
        <v>1635</v>
      </c>
      <c r="F259" s="6">
        <v>0</v>
      </c>
      <c r="G259" s="6">
        <v>0</v>
      </c>
      <c r="H259" s="6">
        <v>0</v>
      </c>
      <c r="I259" s="402" t="str">
        <f t="shared" si="14"/>
        <v>1635;0;1635;0;0;0; // Inc Lower GM Voice 2</v>
      </c>
    </row>
    <row r="260" spans="1:9" x14ac:dyDescent="0.2">
      <c r="A260" s="313">
        <v>86</v>
      </c>
      <c r="B260" s="403">
        <v>1636</v>
      </c>
      <c r="C260" s="403" t="s">
        <v>2106</v>
      </c>
      <c r="D260" s="6">
        <v>0</v>
      </c>
      <c r="E260" s="394">
        <f t="shared" si="15"/>
        <v>1636</v>
      </c>
      <c r="F260" s="6">
        <v>0</v>
      </c>
      <c r="G260" s="6">
        <v>0</v>
      </c>
      <c r="H260" s="6">
        <v>0</v>
      </c>
      <c r="I260" s="402" t="str">
        <f t="shared" ref="I260:I278" si="16">CONCATENATE(B260,";",D260,";",E260,";",F260,";",G260,";",H260,"; // ",C260)</f>
        <v>1636;0;1636;0;0;0; // Dec Pedal GM Voice 1</v>
      </c>
    </row>
    <row r="261" spans="1:9" x14ac:dyDescent="0.2">
      <c r="A261" s="313">
        <v>87</v>
      </c>
      <c r="B261" s="403">
        <v>1637</v>
      </c>
      <c r="C261" s="403" t="s">
        <v>2107</v>
      </c>
      <c r="D261" s="6">
        <v>0</v>
      </c>
      <c r="E261" s="394">
        <f t="shared" si="15"/>
        <v>1637</v>
      </c>
      <c r="F261" s="6">
        <v>0</v>
      </c>
      <c r="G261" s="6">
        <v>0</v>
      </c>
      <c r="H261" s="6">
        <v>0</v>
      </c>
      <c r="I261" s="402" t="str">
        <f t="shared" si="16"/>
        <v>1637;0;1637;0;0;0; // Inc Pedal GM Voice 1</v>
      </c>
    </row>
    <row r="262" spans="1:9" x14ac:dyDescent="0.2">
      <c r="A262" s="313">
        <v>88</v>
      </c>
      <c r="B262" s="403">
        <v>1638</v>
      </c>
      <c r="C262" s="403" t="s">
        <v>2108</v>
      </c>
      <c r="D262" s="6">
        <v>0</v>
      </c>
      <c r="E262" s="394">
        <f t="shared" si="15"/>
        <v>1638</v>
      </c>
      <c r="F262" s="6">
        <v>0</v>
      </c>
      <c r="G262" s="6">
        <v>0</v>
      </c>
      <c r="H262" s="6">
        <v>0</v>
      </c>
      <c r="I262" s="402" t="str">
        <f t="shared" si="16"/>
        <v>1638;0;1638;0;0;0; // Dec Pedal GM Voice 2</v>
      </c>
    </row>
    <row r="263" spans="1:9" x14ac:dyDescent="0.2">
      <c r="A263" s="313">
        <v>89</v>
      </c>
      <c r="B263" s="403">
        <v>1639</v>
      </c>
      <c r="C263" s="403" t="s">
        <v>2109</v>
      </c>
      <c r="D263" s="6">
        <v>0</v>
      </c>
      <c r="E263" s="394">
        <f t="shared" si="15"/>
        <v>1639</v>
      </c>
      <c r="F263" s="6">
        <v>0</v>
      </c>
      <c r="G263" s="6">
        <v>0</v>
      </c>
      <c r="H263" s="6">
        <v>0</v>
      </c>
      <c r="I263" s="402" t="str">
        <f t="shared" si="16"/>
        <v>1639;0;1639;0;0;0; // Inc Pedal GM Voice 2</v>
      </c>
    </row>
    <row r="264" spans="1:9" x14ac:dyDescent="0.2">
      <c r="A264" s="313">
        <v>90</v>
      </c>
      <c r="B264" s="399">
        <v>1640</v>
      </c>
      <c r="C264" s="399" t="s">
        <v>2123</v>
      </c>
      <c r="D264" s="6">
        <v>0</v>
      </c>
      <c r="E264" s="394">
        <f t="shared" si="15"/>
        <v>1640</v>
      </c>
      <c r="F264" s="6">
        <v>0</v>
      </c>
      <c r="G264" s="6">
        <v>0</v>
      </c>
      <c r="H264" s="6">
        <v>0</v>
      </c>
      <c r="I264" s="402" t="str">
        <f t="shared" si="16"/>
        <v>1640;0;1640;0;0;0; // Send only: StoreRequest LED (64 = Blink)</v>
      </c>
    </row>
    <row r="265" spans="1:9" x14ac:dyDescent="0.2">
      <c r="A265" s="313">
        <v>91</v>
      </c>
      <c r="B265" s="8">
        <v>1641</v>
      </c>
      <c r="C265" s="8"/>
      <c r="D265" s="6">
        <v>0</v>
      </c>
      <c r="E265" s="394">
        <f t="shared" si="15"/>
        <v>1641</v>
      </c>
      <c r="F265" s="6">
        <v>0</v>
      </c>
      <c r="G265" s="6">
        <v>0</v>
      </c>
      <c r="H265" s="6">
        <v>0</v>
      </c>
      <c r="I265" s="402" t="str">
        <f t="shared" si="16"/>
        <v xml:space="preserve">1641;0;1641;0;0;0; // </v>
      </c>
    </row>
    <row r="266" spans="1:9" x14ac:dyDescent="0.2">
      <c r="A266" s="313">
        <v>92</v>
      </c>
      <c r="B266" s="8">
        <v>1642</v>
      </c>
      <c r="C266" s="8"/>
      <c r="D266" s="6">
        <v>0</v>
      </c>
      <c r="E266" s="394">
        <f t="shared" si="15"/>
        <v>1642</v>
      </c>
      <c r="F266" s="6">
        <v>0</v>
      </c>
      <c r="G266" s="6">
        <v>0</v>
      </c>
      <c r="H266" s="6">
        <v>0</v>
      </c>
      <c r="I266" s="402" t="str">
        <f t="shared" si="16"/>
        <v xml:space="preserve">1642;0;1642;0;0;0; // </v>
      </c>
    </row>
    <row r="267" spans="1:9" x14ac:dyDescent="0.2">
      <c r="A267" s="313">
        <v>93</v>
      </c>
      <c r="B267" s="8">
        <v>1643</v>
      </c>
      <c r="C267" s="8"/>
      <c r="D267" s="6">
        <v>0</v>
      </c>
      <c r="E267" s="394">
        <f t="shared" si="15"/>
        <v>1643</v>
      </c>
      <c r="F267" s="6">
        <v>0</v>
      </c>
      <c r="G267" s="6">
        <v>0</v>
      </c>
      <c r="H267" s="6">
        <v>0</v>
      </c>
      <c r="I267" s="402" t="str">
        <f t="shared" si="16"/>
        <v xml:space="preserve">1643;0;1643;0;0;0; // </v>
      </c>
    </row>
    <row r="268" spans="1:9" x14ac:dyDescent="0.2">
      <c r="A268" s="313">
        <v>94</v>
      </c>
      <c r="B268" s="8">
        <v>1644</v>
      </c>
      <c r="C268" s="8"/>
      <c r="D268" s="6">
        <v>0</v>
      </c>
      <c r="E268" s="394">
        <f t="shared" si="15"/>
        <v>1644</v>
      </c>
      <c r="F268" s="6">
        <v>0</v>
      </c>
      <c r="G268" s="6">
        <v>0</v>
      </c>
      <c r="H268" s="6">
        <v>0</v>
      </c>
      <c r="I268" s="402" t="str">
        <f t="shared" si="16"/>
        <v xml:space="preserve">1644;0;1644;0;0;0; // </v>
      </c>
    </row>
    <row r="269" spans="1:9" x14ac:dyDescent="0.2">
      <c r="A269" s="313">
        <v>95</v>
      </c>
      <c r="B269" s="8">
        <v>1645</v>
      </c>
      <c r="C269" s="8"/>
      <c r="D269" s="6">
        <v>0</v>
      </c>
      <c r="E269" s="394">
        <f t="shared" si="15"/>
        <v>1645</v>
      </c>
      <c r="F269" s="6">
        <v>0</v>
      </c>
      <c r="G269" s="6">
        <v>0</v>
      </c>
      <c r="H269" s="6">
        <v>0</v>
      </c>
      <c r="I269" s="402" t="str">
        <f t="shared" si="16"/>
        <v xml:space="preserve">1645;0;1645;0;0;0; // </v>
      </c>
    </row>
    <row r="270" spans="1:9" x14ac:dyDescent="0.2">
      <c r="A270" s="313">
        <v>96</v>
      </c>
      <c r="B270" s="8">
        <v>1646</v>
      </c>
      <c r="C270" s="8"/>
      <c r="D270" s="6">
        <v>0</v>
      </c>
      <c r="E270" s="394">
        <f t="shared" si="15"/>
        <v>1646</v>
      </c>
      <c r="F270" s="6">
        <v>0</v>
      </c>
      <c r="G270" s="6">
        <v>0</v>
      </c>
      <c r="H270" s="6">
        <v>0</v>
      </c>
      <c r="I270" s="402" t="str">
        <f t="shared" si="16"/>
        <v xml:space="preserve">1646;0;1646;0;0;0; // </v>
      </c>
    </row>
    <row r="271" spans="1:9" x14ac:dyDescent="0.2">
      <c r="A271" s="313">
        <v>97</v>
      </c>
      <c r="B271" s="8">
        <v>1647</v>
      </c>
      <c r="C271" s="8"/>
      <c r="D271" s="6">
        <v>0</v>
      </c>
      <c r="E271" s="394">
        <f t="shared" ref="E271:E278" si="17">B271</f>
        <v>1647</v>
      </c>
      <c r="F271" s="6">
        <v>0</v>
      </c>
      <c r="G271" s="6">
        <v>0</v>
      </c>
      <c r="H271" s="6">
        <v>0</v>
      </c>
      <c r="I271" s="402" t="str">
        <f t="shared" si="16"/>
        <v xml:space="preserve">1647;0;1647;0;0;0; // </v>
      </c>
    </row>
    <row r="272" spans="1:9" x14ac:dyDescent="0.2">
      <c r="A272" s="312">
        <v>98</v>
      </c>
      <c r="B272" s="159">
        <v>1648</v>
      </c>
      <c r="C272" s="159"/>
      <c r="D272" s="6">
        <v>0</v>
      </c>
      <c r="E272" s="394">
        <f t="shared" si="17"/>
        <v>1648</v>
      </c>
      <c r="F272" s="6">
        <v>0</v>
      </c>
      <c r="G272" s="6">
        <v>0</v>
      </c>
      <c r="H272" s="6">
        <v>0</v>
      </c>
      <c r="I272" s="402" t="str">
        <f t="shared" si="16"/>
        <v xml:space="preserve">1648;0;1648;0;0;0; // </v>
      </c>
    </row>
    <row r="273" spans="1:9" x14ac:dyDescent="0.2">
      <c r="A273" s="312">
        <v>99</v>
      </c>
      <c r="B273" s="399">
        <v>1649</v>
      </c>
      <c r="C273" s="399" t="s">
        <v>2124</v>
      </c>
      <c r="D273" s="6">
        <v>0</v>
      </c>
      <c r="E273" s="394">
        <f t="shared" si="17"/>
        <v>1649</v>
      </c>
      <c r="F273" s="6">
        <v>0</v>
      </c>
      <c r="G273" s="6">
        <v>0</v>
      </c>
      <c r="H273" s="6">
        <v>0</v>
      </c>
      <c r="I273" s="402" t="str">
        <f t="shared" si="16"/>
        <v>1649;0;1649;0;0;0; // Send only: Connected LED (64 = Blink)</v>
      </c>
    </row>
    <row r="274" spans="1:9" x14ac:dyDescent="0.2">
      <c r="A274" s="313">
        <v>102</v>
      </c>
      <c r="B274" s="404">
        <v>1650</v>
      </c>
      <c r="C274" s="404" t="s">
        <v>2211</v>
      </c>
      <c r="D274" s="6">
        <v>0</v>
      </c>
      <c r="E274" s="394">
        <f t="shared" si="17"/>
        <v>1650</v>
      </c>
      <c r="F274" s="6">
        <v>0</v>
      </c>
      <c r="G274" s="6">
        <v>0</v>
      </c>
      <c r="H274" s="6">
        <v>0</v>
      </c>
      <c r="I274" s="402" t="str">
        <f t="shared" si="16"/>
        <v>1650;0;1650;0;0;0; // Page Select 0..8, Start Page</v>
      </c>
    </row>
    <row r="275" spans="1:9" x14ac:dyDescent="0.2">
      <c r="A275" s="313">
        <v>111</v>
      </c>
      <c r="B275" s="8">
        <v>1659</v>
      </c>
      <c r="C275" s="8"/>
      <c r="D275" s="6">
        <v>0</v>
      </c>
      <c r="E275" s="394">
        <f t="shared" si="17"/>
        <v>1659</v>
      </c>
      <c r="F275" s="6">
        <v>0</v>
      </c>
      <c r="G275" s="6">
        <v>0</v>
      </c>
      <c r="H275" s="6">
        <v>0</v>
      </c>
      <c r="I275" s="402" t="str">
        <f t="shared" si="16"/>
        <v xml:space="preserve">1659;0;1659;0;0;0; // </v>
      </c>
    </row>
    <row r="276" spans="1:9" x14ac:dyDescent="0.2">
      <c r="A276" s="313">
        <v>112</v>
      </c>
      <c r="B276" s="405">
        <v>1660</v>
      </c>
      <c r="C276" s="405" t="s">
        <v>2089</v>
      </c>
      <c r="D276" s="6">
        <v>0</v>
      </c>
      <c r="E276" s="394">
        <f t="shared" si="17"/>
        <v>1660</v>
      </c>
      <c r="F276" s="6">
        <v>0</v>
      </c>
      <c r="G276" s="6">
        <v>0</v>
      </c>
      <c r="H276" s="6">
        <v>0</v>
      </c>
      <c r="I276" s="402" t="str">
        <f t="shared" si="16"/>
        <v>1660;0;1660;0;0;0; // Send only: Percussion/Dry Enables Color</v>
      </c>
    </row>
    <row r="277" spans="1:9" x14ac:dyDescent="0.2">
      <c r="A277" s="313">
        <v>113</v>
      </c>
      <c r="B277" s="405">
        <v>1661</v>
      </c>
      <c r="C277" s="405" t="s">
        <v>2087</v>
      </c>
      <c r="D277" s="6">
        <v>0</v>
      </c>
      <c r="E277" s="394">
        <f t="shared" si="17"/>
        <v>1661</v>
      </c>
      <c r="F277" s="6">
        <v>0</v>
      </c>
      <c r="G277" s="6">
        <v>0</v>
      </c>
      <c r="H277" s="6">
        <v>0</v>
      </c>
      <c r="I277" s="402" t="str">
        <f t="shared" si="16"/>
        <v>1661;0;1661;0;0;0; // Send only: EG Mode Color ADSR</v>
      </c>
    </row>
    <row r="278" spans="1:9" x14ac:dyDescent="0.2">
      <c r="A278" s="313">
        <v>114</v>
      </c>
      <c r="B278" s="405">
        <v>1662</v>
      </c>
      <c r="C278" s="405" t="s">
        <v>2088</v>
      </c>
      <c r="D278" s="6">
        <v>0</v>
      </c>
      <c r="E278" s="394">
        <f t="shared" si="17"/>
        <v>1662</v>
      </c>
      <c r="F278" s="6">
        <v>0</v>
      </c>
      <c r="G278" s="6">
        <v>0</v>
      </c>
      <c r="H278" s="6">
        <v>0</v>
      </c>
      <c r="I278" s="402" t="str">
        <f t="shared" si="16"/>
        <v>1662;0;1662;0;0;0; // Send only: EG Mode Color PercDrawbars</v>
      </c>
    </row>
  </sheetData>
  <pageMargins left="0.7" right="0.7" top="0.78740157499999996" bottom="0.78740157499999996" header="0.3" footer="0.3"/>
  <pageSetup paperSize="9" orientation="portrait" r:id="rId1"/>
  <ignoredErrors>
    <ignoredError sqref="E97" formula="1"/>
  </ignoredError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2</vt:i4>
      </vt:variant>
    </vt:vector>
  </HeadingPairs>
  <TitlesOfParts>
    <vt:vector size="13" baseType="lpstr">
      <vt:lpstr>HX3.5 Editor NEU</vt:lpstr>
      <vt:lpstr>Touchpad CCs</vt:lpstr>
      <vt:lpstr>Versatile CCs</vt:lpstr>
      <vt:lpstr>Menü-Tabellen</vt:lpstr>
      <vt:lpstr>Menü Invers</vt:lpstr>
      <vt:lpstr>Menü-Struktur</vt:lpstr>
      <vt:lpstr>Edit-Tabellen</vt:lpstr>
      <vt:lpstr>WiFi Params</vt:lpstr>
      <vt:lpstr>OSC-Tabelle</vt:lpstr>
      <vt:lpstr>GM2 &amp; Param Names </vt:lpstr>
      <vt:lpstr>Tabelle1</vt:lpstr>
      <vt:lpstr>'Touchpad CCs'!ccset_all</vt:lpstr>
      <vt:lpstr>'Touchpad CCs'!Druckbereich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HX3.5 Versatile Controllerliste</dc:title>
  <dc:creator>Matthias Banser;Carsten Meyer</dc:creator>
  <cp:lastModifiedBy>Carsten</cp:lastModifiedBy>
  <cp:revision>1</cp:revision>
  <cp:lastPrinted>2020-05-18T16:50:17Z</cp:lastPrinted>
  <dcterms:created xsi:type="dcterms:W3CDTF">2007-02-15T14:01:16Z</dcterms:created>
  <dcterms:modified xsi:type="dcterms:W3CDTF">2021-01-05T14:27:00Z</dcterms:modified>
</cp:coreProperties>
</file>